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OK_ 29\Bilans 2024\Do wysłania\"/>
    </mc:Choice>
  </mc:AlternateContent>
  <bookViews>
    <workbookView xWindow="0" yWindow="0" windowWidth="28800" windowHeight="11400"/>
  </bookViews>
  <sheets>
    <sheet name="Bilans" sheetId="8" r:id="rId1"/>
    <sheet name="RZiS" sheetId="7" r:id="rId2"/>
    <sheet name="ZZwFJ" sheetId="9" r:id="rId3"/>
    <sheet name="Informacja dodatkowa" sheetId="6" r:id="rId4"/>
  </sheets>
  <definedNames>
    <definedName name="Bilans">Bilans!$A$1:$G$48</definedName>
    <definedName name="Rachunek_zysków_i_strat_2020_Urzędu_Dzielnicy_Ursus">RZiS!$A$1:$E$49</definedName>
    <definedName name="Zestawienie_zmian_w_funduszu_za_rok_2020">ZZwFJ!$A$1:$D$34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9" l="1"/>
  <c r="C30" i="9"/>
  <c r="D19" i="9"/>
  <c r="C19" i="9"/>
  <c r="D8" i="9"/>
  <c r="D29" i="9" s="1"/>
  <c r="D34" i="9" s="1"/>
  <c r="C8" i="9"/>
  <c r="C29" i="9" s="1"/>
  <c r="C34" i="9" s="1"/>
  <c r="B50" i="8" l="1"/>
  <c r="D39" i="8"/>
  <c r="C39" i="8"/>
  <c r="B39" i="8"/>
  <c r="D33" i="8"/>
  <c r="C33" i="8"/>
  <c r="B33" i="8"/>
  <c r="G31" i="8"/>
  <c r="F31" i="8"/>
  <c r="D28" i="8"/>
  <c r="C28" i="8"/>
  <c r="B28" i="8"/>
  <c r="B27" i="8" s="1"/>
  <c r="G27" i="8"/>
  <c r="F27" i="8"/>
  <c r="D27" i="8"/>
  <c r="C27" i="8"/>
  <c r="C48" i="8" s="1"/>
  <c r="D21" i="8"/>
  <c r="C21" i="8"/>
  <c r="B21" i="8"/>
  <c r="G20" i="8"/>
  <c r="F20" i="8"/>
  <c r="G19" i="8"/>
  <c r="G17" i="8" s="1"/>
  <c r="F19" i="8"/>
  <c r="F17" i="8" s="1"/>
  <c r="F12" i="8"/>
  <c r="D11" i="8"/>
  <c r="D10" i="8" s="1"/>
  <c r="D8" i="8" s="1"/>
  <c r="D48" i="8" s="1"/>
  <c r="C11" i="8"/>
  <c r="B11" i="8"/>
  <c r="G10" i="8"/>
  <c r="F10" i="8"/>
  <c r="F8" i="8" s="1"/>
  <c r="F48" i="8" s="1"/>
  <c r="C10" i="8"/>
  <c r="B10" i="8"/>
  <c r="G8" i="8"/>
  <c r="G48" i="8" s="1"/>
  <c r="C8" i="8"/>
  <c r="B8" i="8"/>
  <c r="B48" i="8" l="1"/>
  <c r="E39" i="7" l="1"/>
  <c r="D39" i="7"/>
  <c r="C39" i="7"/>
  <c r="E35" i="7"/>
  <c r="D35" i="7"/>
  <c r="C35" i="7"/>
  <c r="E31" i="7"/>
  <c r="D31" i="7"/>
  <c r="C31" i="7"/>
  <c r="C30" i="7"/>
  <c r="E27" i="7"/>
  <c r="D27" i="7"/>
  <c r="C27" i="7"/>
  <c r="C24" i="7"/>
  <c r="C15" i="7" s="1"/>
  <c r="E20" i="7"/>
  <c r="E18" i="7"/>
  <c r="E16" i="7"/>
  <c r="E15" i="7"/>
  <c r="D15" i="7"/>
  <c r="E8" i="7"/>
  <c r="E26" i="7" s="1"/>
  <c r="E34" i="7" s="1"/>
  <c r="E46" i="7" s="1"/>
  <c r="E49" i="7" s="1"/>
  <c r="D8" i="7"/>
  <c r="D26" i="7" s="1"/>
  <c r="D34" i="7" s="1"/>
  <c r="D46" i="7" s="1"/>
  <c r="D49" i="7" s="1"/>
  <c r="C8" i="7"/>
  <c r="C26" i="7" s="1"/>
  <c r="C34" i="7" s="1"/>
  <c r="C46" i="7" s="1"/>
  <c r="C49" i="7" s="1"/>
  <c r="C624" i="6" l="1"/>
  <c r="E618" i="6"/>
  <c r="E624" i="6" s="1"/>
  <c r="D618" i="6"/>
  <c r="D624" i="6" s="1"/>
  <c r="C618" i="6"/>
  <c r="B618" i="6"/>
  <c r="B624" i="6" s="1"/>
  <c r="C604" i="6"/>
  <c r="C601" i="6" s="1"/>
  <c r="B601" i="6"/>
  <c r="C598" i="6"/>
  <c r="C608" i="6" s="1"/>
  <c r="B598" i="6"/>
  <c r="B608" i="6" s="1"/>
  <c r="C585" i="6"/>
  <c r="B585" i="6"/>
  <c r="C583" i="6"/>
  <c r="C582" i="6" s="1"/>
  <c r="C593" i="6" s="1"/>
  <c r="B582" i="6"/>
  <c r="B593" i="6" s="1"/>
  <c r="C575" i="6"/>
  <c r="C570" i="6"/>
  <c r="B570" i="6"/>
  <c r="C566" i="6"/>
  <c r="C564" i="6" s="1"/>
  <c r="C576" i="6" s="1"/>
  <c r="B566" i="6"/>
  <c r="B564" i="6"/>
  <c r="B576" i="6" s="1"/>
  <c r="C558" i="6"/>
  <c r="C551" i="6"/>
  <c r="C548" i="6" s="1"/>
  <c r="B548" i="6"/>
  <c r="C544" i="6"/>
  <c r="C543" i="6"/>
  <c r="C559" i="6" s="1"/>
  <c r="B543" i="6"/>
  <c r="B559" i="6" s="1"/>
  <c r="B537" i="6"/>
  <c r="C529" i="6"/>
  <c r="C537" i="6" s="1"/>
  <c r="B522" i="6"/>
  <c r="C518" i="6"/>
  <c r="C508" i="6" s="1"/>
  <c r="B518" i="6"/>
  <c r="B510" i="6"/>
  <c r="C509" i="6"/>
  <c r="B509" i="6"/>
  <c r="B508" i="6" s="1"/>
  <c r="C505" i="6"/>
  <c r="B505" i="6"/>
  <c r="C502" i="6"/>
  <c r="B502" i="6"/>
  <c r="B501" i="6"/>
  <c r="C494" i="6"/>
  <c r="C493" i="6" s="1"/>
  <c r="B494" i="6"/>
  <c r="B493" i="6" s="1"/>
  <c r="C488" i="6"/>
  <c r="B488" i="6"/>
  <c r="C487" i="6"/>
  <c r="C485" i="6"/>
  <c r="B485" i="6"/>
  <c r="B480" i="6" s="1"/>
  <c r="C482" i="6"/>
  <c r="C481" i="6"/>
  <c r="B481" i="6"/>
  <c r="C480" i="6"/>
  <c r="C455" i="6"/>
  <c r="B455" i="6"/>
  <c r="C451" i="6"/>
  <c r="C450" i="6" s="1"/>
  <c r="B451" i="6"/>
  <c r="B450" i="6" s="1"/>
  <c r="C445" i="6"/>
  <c r="B445" i="6"/>
  <c r="C440" i="6"/>
  <c r="B440" i="6"/>
  <c r="C439" i="6"/>
  <c r="B439" i="6"/>
  <c r="C407" i="6"/>
  <c r="C406" i="6" s="1"/>
  <c r="C415" i="6" s="1"/>
  <c r="B406" i="6"/>
  <c r="B415" i="6" s="1"/>
  <c r="H397" i="6"/>
  <c r="G397" i="6"/>
  <c r="F397" i="6"/>
  <c r="E397" i="6"/>
  <c r="D397" i="6"/>
  <c r="C397" i="6"/>
  <c r="B397" i="6"/>
  <c r="H396" i="6"/>
  <c r="G396" i="6"/>
  <c r="F396" i="6"/>
  <c r="E396" i="6"/>
  <c r="D396" i="6"/>
  <c r="C396" i="6"/>
  <c r="B396" i="6"/>
  <c r="I395" i="6"/>
  <c r="I394" i="6"/>
  <c r="I393" i="6"/>
  <c r="I396" i="6" s="1"/>
  <c r="I391" i="6"/>
  <c r="I390" i="6"/>
  <c r="I389" i="6"/>
  <c r="I387" i="6" s="1"/>
  <c r="I388" i="6"/>
  <c r="H387" i="6"/>
  <c r="G387" i="6"/>
  <c r="G392" i="6" s="1"/>
  <c r="G398" i="6" s="1"/>
  <c r="F387" i="6"/>
  <c r="E387" i="6"/>
  <c r="D387" i="6"/>
  <c r="C387" i="6"/>
  <c r="C392" i="6" s="1"/>
  <c r="C398" i="6" s="1"/>
  <c r="B387" i="6"/>
  <c r="I386" i="6"/>
  <c r="I385" i="6"/>
  <c r="I384" i="6"/>
  <c r="I383" i="6" s="1"/>
  <c r="H383" i="6"/>
  <c r="H392" i="6" s="1"/>
  <c r="H398" i="6" s="1"/>
  <c r="G383" i="6"/>
  <c r="F383" i="6"/>
  <c r="F392" i="6" s="1"/>
  <c r="F398" i="6" s="1"/>
  <c r="E383" i="6"/>
  <c r="E392" i="6" s="1"/>
  <c r="E398" i="6" s="1"/>
  <c r="D383" i="6"/>
  <c r="D392" i="6" s="1"/>
  <c r="D398" i="6" s="1"/>
  <c r="C383" i="6"/>
  <c r="B383" i="6"/>
  <c r="B392" i="6" s="1"/>
  <c r="B398" i="6" s="1"/>
  <c r="I382" i="6"/>
  <c r="I392" i="6" s="1"/>
  <c r="I398" i="6" s="1"/>
  <c r="C363" i="6"/>
  <c r="B363" i="6"/>
  <c r="C351" i="6"/>
  <c r="B350" i="6"/>
  <c r="C343" i="6"/>
  <c r="C356" i="6" s="1"/>
  <c r="B343" i="6"/>
  <c r="B356" i="6" s="1"/>
  <c r="C335" i="6"/>
  <c r="B335" i="6"/>
  <c r="C333" i="6"/>
  <c r="B333" i="6"/>
  <c r="C325" i="6"/>
  <c r="B325" i="6"/>
  <c r="C324" i="6"/>
  <c r="C314" i="6" s="1"/>
  <c r="C336" i="6" s="1"/>
  <c r="B314" i="6"/>
  <c r="B336" i="6" s="1"/>
  <c r="C306" i="6"/>
  <c r="B306" i="6"/>
  <c r="C285" i="6"/>
  <c r="B285" i="6"/>
  <c r="C273" i="6"/>
  <c r="B273" i="6"/>
  <c r="E254" i="6"/>
  <c r="E257" i="6" s="1"/>
  <c r="D254" i="6"/>
  <c r="D257" i="6" s="1"/>
  <c r="C254" i="6"/>
  <c r="C257" i="6" s="1"/>
  <c r="B254" i="6"/>
  <c r="B257" i="6" s="1"/>
  <c r="E246" i="6"/>
  <c r="E249" i="6" s="1"/>
  <c r="D246" i="6"/>
  <c r="D249" i="6" s="1"/>
  <c r="C246" i="6"/>
  <c r="C249" i="6" s="1"/>
  <c r="B246" i="6"/>
  <c r="B249" i="6" s="1"/>
  <c r="C232" i="6"/>
  <c r="B232" i="6"/>
  <c r="C220" i="6"/>
  <c r="B220" i="6"/>
  <c r="C216" i="6"/>
  <c r="C224" i="6" s="1"/>
  <c r="B216" i="6"/>
  <c r="B224" i="6" s="1"/>
  <c r="C212" i="6"/>
  <c r="B212" i="6"/>
  <c r="E206" i="6"/>
  <c r="C206" i="6"/>
  <c r="F206" i="6" s="1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C187" i="6"/>
  <c r="C186" i="6" s="1"/>
  <c r="C207" i="6" s="1"/>
  <c r="E186" i="6"/>
  <c r="E207" i="6" s="1"/>
  <c r="D186" i="6"/>
  <c r="D207" i="6" s="1"/>
  <c r="B186" i="6"/>
  <c r="B207" i="6" s="1"/>
  <c r="F185" i="6"/>
  <c r="F184" i="6"/>
  <c r="F183" i="6"/>
  <c r="F182" i="6"/>
  <c r="F181" i="6"/>
  <c r="F180" i="6"/>
  <c r="F179" i="6"/>
  <c r="F178" i="6"/>
  <c r="F177" i="6"/>
  <c r="F171" i="6"/>
  <c r="E171" i="6"/>
  <c r="C171" i="6"/>
  <c r="G170" i="6"/>
  <c r="G169" i="6"/>
  <c r="D168" i="6"/>
  <c r="D171" i="6" s="1"/>
  <c r="G167" i="6"/>
  <c r="G166" i="6"/>
  <c r="G159" i="6"/>
  <c r="F159" i="6"/>
  <c r="E159" i="6"/>
  <c r="G152" i="6"/>
  <c r="F152" i="6"/>
  <c r="E152" i="6"/>
  <c r="C120" i="6"/>
  <c r="B120" i="6"/>
  <c r="I109" i="6"/>
  <c r="H109" i="6"/>
  <c r="G109" i="6"/>
  <c r="F109" i="6"/>
  <c r="E109" i="6"/>
  <c r="D109" i="6"/>
  <c r="C109" i="6"/>
  <c r="B109" i="6"/>
  <c r="D89" i="6"/>
  <c r="C89" i="6"/>
  <c r="B89" i="6"/>
  <c r="D87" i="6"/>
  <c r="C87" i="6"/>
  <c r="B87" i="6"/>
  <c r="E86" i="6"/>
  <c r="E85" i="6"/>
  <c r="E84" i="6"/>
  <c r="E87" i="6" s="1"/>
  <c r="B82" i="6"/>
  <c r="B90" i="6" s="1"/>
  <c r="E81" i="6"/>
  <c r="E80" i="6"/>
  <c r="E79" i="6"/>
  <c r="E78" i="6"/>
  <c r="D78" i="6"/>
  <c r="C78" i="6"/>
  <c r="B78" i="6"/>
  <c r="E77" i="6"/>
  <c r="E75" i="6" s="1"/>
  <c r="E76" i="6"/>
  <c r="D75" i="6"/>
  <c r="D82" i="6" s="1"/>
  <c r="D90" i="6" s="1"/>
  <c r="C75" i="6"/>
  <c r="C82" i="6" s="1"/>
  <c r="C90" i="6" s="1"/>
  <c r="B75" i="6"/>
  <c r="E74" i="6"/>
  <c r="E89" i="6" s="1"/>
  <c r="B63" i="6"/>
  <c r="B61" i="6"/>
  <c r="B53" i="6"/>
  <c r="B50" i="6"/>
  <c r="B49" i="6"/>
  <c r="B56" i="6" s="1"/>
  <c r="B44" i="6"/>
  <c r="B41" i="6"/>
  <c r="B47" i="6" s="1"/>
  <c r="B64" i="6" s="1"/>
  <c r="H33" i="6"/>
  <c r="G33" i="6"/>
  <c r="F33" i="6"/>
  <c r="E33" i="6"/>
  <c r="D33" i="6"/>
  <c r="C33" i="6"/>
  <c r="B33" i="6"/>
  <c r="H31" i="6"/>
  <c r="G31" i="6"/>
  <c r="F31" i="6"/>
  <c r="E31" i="6"/>
  <c r="D31" i="6"/>
  <c r="C31" i="6"/>
  <c r="B31" i="6"/>
  <c r="I30" i="6"/>
  <c r="I29" i="6"/>
  <c r="I28" i="6"/>
  <c r="I33" i="6" s="1"/>
  <c r="I25" i="6"/>
  <c r="I23" i="6" s="1"/>
  <c r="I24" i="6"/>
  <c r="H23" i="6"/>
  <c r="G23" i="6"/>
  <c r="F23" i="6"/>
  <c r="E23" i="6"/>
  <c r="D23" i="6"/>
  <c r="C23" i="6"/>
  <c r="B23" i="6"/>
  <c r="I22" i="6"/>
  <c r="I21" i="6"/>
  <c r="I20" i="6"/>
  <c r="I19" i="6" s="1"/>
  <c r="I26" i="6" s="1"/>
  <c r="G20" i="6"/>
  <c r="D20" i="6"/>
  <c r="D19" i="6" s="1"/>
  <c r="D26" i="6" s="1"/>
  <c r="B20" i="6"/>
  <c r="H19" i="6"/>
  <c r="H26" i="6" s="1"/>
  <c r="G19" i="6"/>
  <c r="G26" i="6" s="1"/>
  <c r="F19" i="6"/>
  <c r="F26" i="6" s="1"/>
  <c r="E19" i="6"/>
  <c r="E26" i="6" s="1"/>
  <c r="C19" i="6"/>
  <c r="C26" i="6" s="1"/>
  <c r="B19" i="6"/>
  <c r="B26" i="6" s="1"/>
  <c r="E16" i="6"/>
  <c r="I15" i="6"/>
  <c r="I13" i="6" s="1"/>
  <c r="I14" i="6"/>
  <c r="H13" i="6"/>
  <c r="G13" i="6"/>
  <c r="F13" i="6"/>
  <c r="E13" i="6"/>
  <c r="D13" i="6"/>
  <c r="C13" i="6"/>
  <c r="B13" i="6"/>
  <c r="H12" i="6"/>
  <c r="G12" i="6"/>
  <c r="I12" i="6" s="1"/>
  <c r="H11" i="6"/>
  <c r="I11" i="6" s="1"/>
  <c r="H10" i="6"/>
  <c r="H9" i="6" s="1"/>
  <c r="H16" i="6" s="1"/>
  <c r="G10" i="6"/>
  <c r="I10" i="6" s="1"/>
  <c r="I9" i="6" s="1"/>
  <c r="I16" i="6" s="1"/>
  <c r="G9" i="6"/>
  <c r="G16" i="6" s="1"/>
  <c r="G34" i="6" s="1"/>
  <c r="F9" i="6"/>
  <c r="F16" i="6" s="1"/>
  <c r="F34" i="6" s="1"/>
  <c r="E9" i="6"/>
  <c r="D9" i="6"/>
  <c r="D16" i="6" s="1"/>
  <c r="D34" i="6" s="1"/>
  <c r="C9" i="6"/>
  <c r="C16" i="6" s="1"/>
  <c r="B9" i="6"/>
  <c r="B16" i="6" s="1"/>
  <c r="B34" i="6" l="1"/>
  <c r="E34" i="6"/>
  <c r="I34" i="6"/>
  <c r="H34" i="6"/>
  <c r="C34" i="6"/>
  <c r="C523" i="6"/>
  <c r="B523" i="6"/>
  <c r="I31" i="6"/>
  <c r="E82" i="6"/>
  <c r="E90" i="6" s="1"/>
  <c r="F187" i="6"/>
  <c r="F186" i="6" s="1"/>
  <c r="F207" i="6" s="1"/>
  <c r="I397" i="6"/>
  <c r="G168" i="6"/>
  <c r="G171" i="6" s="1"/>
</calcChain>
</file>

<file path=xl/sharedStrings.xml><?xml version="1.0" encoding="utf-8"?>
<sst xmlns="http://schemas.openxmlformats.org/spreadsheetml/2006/main" count="886" uniqueCount="626">
  <si>
    <t xml:space="preserve">Nazwa i adres jednostki sprawozdawczej         
Urząd Dzielnicy Ursus     
Plac Czerwca 1976 r. Nr. 1
02-495 Warszawa                   </t>
  </si>
  <si>
    <t>Bilans jednostki budżetowej lub samorządowego zakładu budżetowego</t>
  </si>
  <si>
    <t xml:space="preserve">Adresat:    
Urząd Miasta Stołecznego Warszawy
Al. Jerozolimskie 44 
00-024 Warszawa                                                                       </t>
  </si>
  <si>
    <t>Numer identyfikacyjny</t>
  </si>
  <si>
    <t xml:space="preserve">sporządzony na dzień 31.12.2024 r.
</t>
  </si>
  <si>
    <t>REGON 015259663</t>
  </si>
  <si>
    <t>AKTYWA</t>
  </si>
  <si>
    <t>Stan na początek roku
I</t>
  </si>
  <si>
    <t>Stan na początek roku</t>
  </si>
  <si>
    <t>Stan na koniec roku</t>
  </si>
  <si>
    <t>PASYWA</t>
  </si>
  <si>
    <t>Stan na początek roku2</t>
  </si>
  <si>
    <t>Stan na koniec roku2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</si>
  <si>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</si>
  <si>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</si>
  <si>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</si>
  <si>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</si>
  <si>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</si>
  <si>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</si>
  <si>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</si>
  <si>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</si>
  <si>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</si>
  <si>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</si>
  <si>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</si>
  <si>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</si>
  <si>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</si>
  <si>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</si>
  <si>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</si>
  <si>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</si>
  <si>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</si>
  <si>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</si>
  <si>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</si>
  <si>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rFont val="Calibri"/>
        <family val="2"/>
        <charset val="238"/>
      </rPr>
      <t> </t>
    </r>
  </si>
  <si>
    <t>2. Środki trwałe w budowie (inwestycje)</t>
  </si>
  <si>
    <r>
      <t> </t>
    </r>
    <r>
      <rPr>
        <b/>
        <sz val="11"/>
        <rFont val="Calibri"/>
        <family val="2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</si>
  <si>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</si>
  <si>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</si>
  <si>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</si>
  <si>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</si>
  <si>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</si>
  <si>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</si>
  <si>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</si>
  <si>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</si>
  <si>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</si>
  <si>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</si>
  <si>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</si>
  <si>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</si>
  <si>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</si>
  <si>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</si>
  <si>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</si>
  <si>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</si>
  <si>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</si>
  <si>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</si>
  <si>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</si>
  <si>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</si>
  <si>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</si>
  <si>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</si>
  <si>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</si>
  <si>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</si>
  <si>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</si>
  <si>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</si>
  <si>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</si>
  <si>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</si>
  <si>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</si>
  <si>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</si>
  <si>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</si>
  <si>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</si>
  <si>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</si>
  <si>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</si>
  <si>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</si>
  <si>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</si>
  <si>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</si>
  <si>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</si>
  <si>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</si>
  <si>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</si>
  <si>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</si>
  <si>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</si>
  <si>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</si>
  <si>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</si>
  <si>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</si>
  <si>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</si>
  <si>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</si>
  <si>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</si>
  <si>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</si>
  <si>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</si>
  <si>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</si>
  <si>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</si>
  <si>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>Nazwa i adres jednostki sprawozdawczej
Urząd Dzielnicy Ursus m. st. Warszawy
Plac Czerwca 1976 r. Nr 1
02-495 Warszawa</t>
  </si>
  <si>
    <t xml:space="preserve">Rachunek zysków i strat jednostki </t>
  </si>
  <si>
    <t>(wariant porównawczy)</t>
  </si>
  <si>
    <t>sporządzony na dzień 31.12.2024 r.</t>
  </si>
  <si>
    <t>Kolumna1</t>
  </si>
  <si>
    <t>Kolumna2</t>
  </si>
  <si>
    <t xml:space="preserve">Stan na koniec roku poprzedniego  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</si>
  <si>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</si>
  <si>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</si>
  <si>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</si>
  <si>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</si>
  <si>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</si>
  <si>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k-to 490-1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</si>
  <si>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</si>
  <si>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</si>
  <si>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</si>
  <si>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</si>
  <si>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</si>
  <si>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</si>
  <si>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</si>
  <si>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</si>
  <si>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</si>
  <si>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</si>
  <si>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</si>
  <si>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</si>
  <si>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</si>
  <si>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</si>
  <si>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</si>
  <si>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</si>
  <si>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</si>
  <si>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</si>
  <si>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</si>
  <si>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</si>
  <si>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</si>
  <si>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</si>
  <si>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</si>
  <si>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</si>
  <si>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</si>
  <si>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</si>
  <si>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</si>
  <si>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</si>
  <si>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</si>
  <si>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</si>
  <si>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</si>
  <si>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</si>
  <si>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</si>
  <si>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</si>
  <si>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</si>
  <si>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</si>
  <si>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</si>
  <si>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</si>
  <si>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</si>
  <si>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</si>
  <si>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</si>
  <si>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</si>
  <si>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Zestawienie zmian w funduszu jednostki</t>
  </si>
  <si>
    <t>Adresat: 
Urząd Miasta Stołecznego Warszawy
Al. Jerozolimskie 44
00-024 Warszawa</t>
  </si>
  <si>
    <t>sporządzone na dzień 31.12.2024 r.</t>
  </si>
  <si>
    <t xml:space="preserve">Stan na koniec roku poprzedniego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</si>
  <si>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</si>
  <si>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</si>
  <si>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</si>
  <si>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</si>
  <si>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</si>
  <si>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</si>
  <si>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</si>
  <si>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</si>
  <si>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</si>
  <si>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</si>
  <si>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</si>
  <si>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</si>
  <si>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 xml:space="preserve">odsetki 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</si>
  <si>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</si>
  <si>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</si>
  <si>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</si>
  <si>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</si>
  <si>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</si>
  <si>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</si>
  <si>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</si>
  <si>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</si>
  <si>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</si>
  <si>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</si>
  <si>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</si>
  <si>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</si>
  <si>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</si>
  <si>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</si>
  <si>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</si>
  <si>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</si>
  <si>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………………………………..</t>
  </si>
  <si>
    <t>.................................................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</si>
  <si>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</si>
  <si>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</si>
  <si>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</si>
  <si>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</si>
  <si>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</si>
  <si>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</si>
  <si>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</si>
  <si>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</si>
  <si>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</si>
  <si>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</si>
  <si>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</si>
  <si>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</si>
  <si>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</si>
  <si>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</si>
  <si>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</si>
  <si>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</si>
  <si>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</si>
  <si>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</si>
  <si>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</si>
  <si>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</si>
  <si>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</si>
  <si>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</si>
  <si>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</si>
  <si>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</si>
  <si>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</si>
  <si>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</si>
  <si>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                                                                                                                               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</si>
  <si>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</si>
  <si>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</si>
  <si>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</si>
  <si>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Stan na początek roku </t>
  </si>
  <si>
    <t xml:space="preserve">II.1.1.c. Informacja o zasobach dóbr kultury (zabytkach) </t>
  </si>
  <si>
    <t>Przekreślona pusta tabela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</si>
  <si>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</si>
  <si>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</si>
  <si>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</si>
  <si>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</si>
  <si>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</si>
  <si>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</si>
  <si>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</si>
  <si>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</si>
  <si>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</si>
  <si>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</si>
  <si>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</si>
  <si>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>Wartość początkowa na koniec roku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</si>
  <si>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</si>
  <si>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</si>
  <si>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</si>
  <si>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</si>
  <si>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</si>
  <si>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</si>
  <si>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</si>
  <si>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</si>
  <si>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</si>
  <si>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</si>
  <si>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</si>
  <si>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niefinansowe2</t>
  </si>
  <si>
    <t>Długoterminowe aktywa niefinansowe3</t>
  </si>
  <si>
    <t>Długoterminowe aktywa niefinansowe4</t>
  </si>
  <si>
    <t>Długoterminowe aktywa niefinansowe5</t>
  </si>
  <si>
    <t>Długoterminowe aktywa finansowe</t>
  </si>
  <si>
    <t>Długoterminowe aktywa finansowe2</t>
  </si>
  <si>
    <t>Długoterminowe aktywa finansowe3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</si>
  <si>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</si>
  <si>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</si>
  <si>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</si>
  <si>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</si>
  <si>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</si>
  <si>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</si>
  <si>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</si>
  <si>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</si>
  <si>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</si>
  <si>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</si>
  <si>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</si>
  <si>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</si>
  <si>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</si>
  <si>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</si>
  <si>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</si>
  <si>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</si>
  <si>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</si>
  <si>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Nazwa podmiotów2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</si>
  <si>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</si>
  <si>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</si>
  <si>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</si>
  <si>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</si>
  <si>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</si>
  <si>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bieżącego roku</t>
  </si>
  <si>
    <t>Kapitały własne na dzień 31 grudnia bieżącego roku</t>
  </si>
  <si>
    <t>Nazwa podmiotu</t>
  </si>
  <si>
    <t>1.</t>
  </si>
  <si>
    <t>2.</t>
  </si>
  <si>
    <t>…</t>
  </si>
  <si>
    <t>Razem</t>
  </si>
  <si>
    <t>Zysk/(strata) netto za rok zakończony dnia 31 grudnia poprzedniego rok</t>
  </si>
  <si>
    <t>Kapitały własne na dzień 31 grudnia poprzedniego roku</t>
  </si>
  <si>
    <t xml:space="preserve">II.1.7. Odpisy aktualizujące wartość należności </t>
  </si>
  <si>
    <t>Kolumna3</t>
  </si>
  <si>
    <t>Kolumna4</t>
  </si>
  <si>
    <t>Kolumna5</t>
  </si>
  <si>
    <t>Kolumna6</t>
  </si>
  <si>
    <t>Kolumna7</t>
  </si>
  <si>
    <t>Wyszczególnienie odpisów z tytułu</t>
  </si>
  <si>
    <t>Zmiany stanu odpisów w ciągu roku obrotowego</t>
  </si>
  <si>
    <t>Wykorzystanie *</t>
  </si>
  <si>
    <t>Rozwiązanie **</t>
  </si>
  <si>
    <r>
      <rPr>
        <b/>
        <sz val="11"/>
        <rFont val="Calibri"/>
        <family val="2"/>
        <charset val="238"/>
      </rPr>
      <t>w tym</t>
    </r>
    <r>
      <rPr>
        <sz val="11"/>
        <rFont val="Calibri"/>
        <family val="2"/>
        <charset val="238"/>
      </rPr>
      <t xml:space="preserve"> należności finansowe (pożyczki zagrożone)</t>
    </r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</si>
  <si>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</si>
  <si>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</si>
  <si>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</si>
  <si>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</si>
  <si>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</si>
  <si>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</si>
  <si>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</si>
  <si>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</si>
  <si>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</si>
  <si>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</si>
  <si>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</si>
  <si>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</si>
  <si>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</si>
  <si>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</si>
  <si>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</si>
  <si>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</si>
  <si>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</si>
  <si>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</si>
  <si>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</si>
  <si>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</si>
  <si>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</si>
  <si>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t xml:space="preserve">na odszkodowania z tytułu bezumownego korzystania z nieruchomości </t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</si>
  <si>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</si>
  <si>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</si>
  <si>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</si>
  <si>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</si>
  <si>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</si>
  <si>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</si>
  <si>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</si>
  <si>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</si>
  <si>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</si>
  <si>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</si>
  <si>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</si>
  <si>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</si>
  <si>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</si>
  <si>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</si>
  <si>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</si>
  <si>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</si>
  <si>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</si>
  <si>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</si>
  <si>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</si>
  <si>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</si>
  <si>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</si>
  <si>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</si>
  <si>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</si>
  <si>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</si>
  <si>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</si>
  <si>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</si>
  <si>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</si>
  <si>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</si>
  <si>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</si>
  <si>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</si>
  <si>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</si>
  <si>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</si>
  <si>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</si>
  <si>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</si>
  <si>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</si>
  <si>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</si>
  <si>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</si>
  <si>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</si>
  <si>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Kwota2</t>
  </si>
  <si>
    <t>w tym na aktywach</t>
  </si>
  <si>
    <t>w tym na aktywach2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</si>
  <si>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</si>
  <si>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</si>
  <si>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</si>
  <si>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</si>
  <si>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</si>
  <si>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</si>
  <si>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</si>
  <si>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</si>
  <si>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</si>
  <si>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</si>
  <si>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</si>
  <si>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</si>
  <si>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</si>
  <si>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</si>
  <si>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</si>
  <si>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</si>
  <si>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</si>
  <si>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</si>
  <si>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</si>
  <si>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</si>
  <si>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</si>
  <si>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</si>
  <si>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</si>
  <si>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</si>
  <si>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</si>
  <si>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</si>
  <si>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</si>
  <si>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</si>
  <si>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</si>
  <si>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t>na odszkodowania z tytułu bezumownego korzystania z nieruchomości</t>
  </si>
  <si>
    <t>Inne sprawy sporne:</t>
  </si>
  <si>
    <r>
      <t>odszkod. z tytułu decyzji sprzedażowych lokali oraz</t>
    </r>
    <r>
      <rPr>
        <b/>
        <i/>
        <sz val="11"/>
        <color indexed="8"/>
        <rFont val="Calibri"/>
        <family val="2"/>
        <charset val="238"/>
        <scheme val="minor"/>
      </rPr>
      <t xml:space="preserve"> z tytułu utraty</t>
    </r>
    <r>
      <rPr>
        <i/>
        <sz val="11"/>
        <color indexed="8"/>
        <rFont val="Calibri"/>
        <family val="2"/>
        <charset val="238"/>
        <scheme val="minor"/>
      </rPr>
      <t xml:space="preserve"> wartości sprzedanych lokali, </t>
    </r>
    <r>
      <rPr>
        <b/>
        <i/>
        <sz val="11"/>
        <color indexed="8"/>
        <rFont val="Calibri"/>
        <family val="2"/>
        <charset val="238"/>
        <scheme val="minor"/>
      </rPr>
      <t xml:space="preserve">zapłaty za </t>
    </r>
    <r>
      <rPr>
        <i/>
        <sz val="11"/>
        <color indexed="8"/>
        <rFont val="Calibri"/>
        <family val="2"/>
        <charset val="238"/>
        <scheme val="minor"/>
      </rPr>
      <t>wykup lokalu użytkowego</t>
    </r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</si>
  <si>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</si>
  <si>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</si>
  <si>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</si>
  <si>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</si>
  <si>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</si>
  <si>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</si>
  <si>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</si>
  <si>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</si>
  <si>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</si>
  <si>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</si>
  <si>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</si>
  <si>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</si>
  <si>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</si>
  <si>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</si>
  <si>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</si>
  <si>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</si>
  <si>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</si>
  <si>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</si>
  <si>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</si>
  <si>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</si>
  <si>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</si>
  <si>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</si>
  <si>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</si>
  <si>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</si>
  <si>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</si>
  <si>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</si>
  <si>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</si>
  <si>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</si>
  <si>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</si>
  <si>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</si>
  <si>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</si>
  <si>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</si>
  <si>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</si>
  <si>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</si>
  <si>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</si>
  <si>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</si>
  <si>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</si>
  <si>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</si>
  <si>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</si>
  <si>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>Długoterminowe aktywa finansowe 2</t>
  </si>
  <si>
    <t>Długoterminowe aktywa finansowe 3</t>
  </si>
  <si>
    <t xml:space="preserve">Krótkoterminowe aktywa finansowe </t>
  </si>
  <si>
    <t>Krótkoterminowe aktywa finansowe 2</t>
  </si>
  <si>
    <t>Krótkoterminowe aktywa finansowe 3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</si>
  <si>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</si>
  <si>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</si>
  <si>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</si>
  <si>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</si>
  <si>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</si>
  <si>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</si>
  <si>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</si>
  <si>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</si>
  <si>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</si>
  <si>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</si>
  <si>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</si>
  <si>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</si>
  <si>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Odpisy z tytułu trwałej utraty wartości na początek roku</t>
  </si>
  <si>
    <t>Odpisy z tytułu trwałej utraty wartości na koniec roku</t>
  </si>
  <si>
    <t>Wartość netto na początek roku</t>
  </si>
  <si>
    <t>Wartość netto na koniec roku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</si>
  <si>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</si>
  <si>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</si>
  <si>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</si>
  <si>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</si>
  <si>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</si>
  <si>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</si>
  <si>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</si>
  <si>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</si>
  <si>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</si>
  <si>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</si>
  <si>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</si>
  <si>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</si>
  <si>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</si>
  <si>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</si>
  <si>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Odpisy aktualizujące wartość zapasów na dzień bilansowy wynoszą:2</t>
  </si>
  <si>
    <t>II.2.2. Koszt wytworzenia środków trwałych w budowie poniesiony w okresie</t>
  </si>
  <si>
    <t>( środki trwałe wytworzone siłami własnymi )</t>
  </si>
  <si>
    <t>Rok poprzedni</t>
  </si>
  <si>
    <t>Rok bieżący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</si>
  <si>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</si>
  <si>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</si>
  <si>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</si>
  <si>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</si>
  <si>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</si>
  <si>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</si>
  <si>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</si>
  <si>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</si>
  <si>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</si>
  <si>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</si>
  <si>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</si>
  <si>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</si>
  <si>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koszty poniesione w związku z trwającą epidemią COVID-19</t>
  </si>
  <si>
    <t>koszty poniesione w związku z pomocą Uchodźcom z Ukrainy</t>
  </si>
  <si>
    <t>koszty poniesione z tyt. dopłat do dodatków elektrycznych COVID</t>
  </si>
  <si>
    <t>koszty poniesione z tyt. dopłat do dodatków gazowych  COVID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</si>
  <si>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</si>
  <si>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</si>
  <si>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budżetowych2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</si>
  <si>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</si>
  <si>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</si>
  <si>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</si>
  <si>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</si>
  <si>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</si>
  <si>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</si>
  <si>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</si>
  <si>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</si>
  <si>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</si>
  <si>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</si>
  <si>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</si>
  <si>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</si>
  <si>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</si>
  <si>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</si>
  <si>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</si>
  <si>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</si>
  <si>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</si>
  <si>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</si>
  <si>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</si>
  <si>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</si>
  <si>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</si>
  <si>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</si>
  <si>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</si>
  <si>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</si>
  <si>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</si>
  <si>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</si>
  <si>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</si>
  <si>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</si>
  <si>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</si>
  <si>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</si>
  <si>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</si>
  <si>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</si>
  <si>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</si>
  <si>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</si>
  <si>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</si>
  <si>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</si>
  <si>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</si>
  <si>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</si>
  <si>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</si>
  <si>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</si>
  <si>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</si>
  <si>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</si>
  <si>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</si>
  <si>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</si>
  <si>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</si>
  <si>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 xml:space="preserve">inne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</si>
  <si>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</si>
  <si>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</si>
  <si>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</si>
  <si>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</si>
  <si>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</si>
  <si>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</si>
  <si>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</si>
  <si>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</si>
  <si>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</si>
  <si>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</si>
  <si>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</si>
  <si>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</si>
  <si>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</si>
  <si>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</si>
  <si>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</si>
  <si>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</si>
  <si>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</si>
  <si>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</si>
  <si>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</si>
  <si>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</si>
  <si>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</si>
  <si>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</si>
  <si>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</si>
  <si>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</si>
  <si>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</si>
  <si>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</si>
  <si>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</si>
  <si>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</si>
  <si>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</si>
  <si>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</si>
  <si>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</si>
  <si>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</si>
  <si>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</si>
  <si>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</si>
  <si>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</si>
  <si>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</si>
  <si>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odpisu  aktualizującego wartość nieruchomości inwestycyjnych</t>
  </si>
  <si>
    <t>utworzenie odpisu  aktualizującego wartość należności</t>
  </si>
  <si>
    <t>Inne koszty operacyjne, w tym:</t>
  </si>
  <si>
    <t>umorzenie zaległości podatkowych w ramach pomocy publicznej</t>
  </si>
  <si>
    <t>utworzonych rezerw na zobowiązania</t>
  </si>
  <si>
    <t>zapłacone odszkodowania, kary i grzywny</t>
  </si>
  <si>
    <t>nieodpłatnie przekazane rzeczowe aktywa obrotowe</t>
  </si>
  <si>
    <r>
      <rPr>
        <b/>
        <sz val="11"/>
        <color indexed="8"/>
        <rFont val="Calibri"/>
        <family val="2"/>
        <charset val="238"/>
      </rPr>
      <t>inne koszty operacyjne</t>
    </r>
    <r>
      <rPr>
        <sz val="11"/>
        <color indexed="8"/>
        <rFont val="Calibri"/>
        <family val="2"/>
        <charset val="238"/>
      </rPr>
      <t xml:space="preserve"> (koszty postępowania sądowego, egzekucyjnego lub komorniczego, opłaty notarialne, skarbowe,  koszty z tyt. zaokrąglenia podatków m.in. podatku VAT,niedobory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</si>
  <si>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</si>
  <si>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</si>
  <si>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</si>
  <si>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</si>
  <si>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</si>
  <si>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</si>
  <si>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</si>
  <si>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</si>
  <si>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</si>
  <si>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</si>
  <si>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</si>
  <si>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</si>
  <si>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</si>
  <si>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pozostałe 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</si>
  <si>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</si>
  <si>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</si>
  <si>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</si>
  <si>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</si>
  <si>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</si>
  <si>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</si>
  <si>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</si>
  <si>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</si>
  <si>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</si>
  <si>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</si>
  <si>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</si>
  <si>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Stan na koniec roku obrotowego</t>
  </si>
  <si>
    <t>Stan na koniec roku obrotowego2</t>
  </si>
  <si>
    <t>Stan na koniec roku obrotowego3</t>
  </si>
  <si>
    <t>Stan na koniec roku obrotowego4</t>
  </si>
  <si>
    <t>Należności</t>
  </si>
  <si>
    <t>Zobowiązania</t>
  </si>
  <si>
    <t>Spółki, w których Miasto posiada 100% udziałów, akcji w tym:</t>
  </si>
  <si>
    <t>Miejskie Przedsiębiorstwo Wodociągów i Kanalizacji w  m. st. Warszawa SA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</si>
  <si>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</si>
  <si>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</si>
  <si>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</si>
  <si>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</si>
  <si>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</si>
  <si>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</si>
  <si>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</si>
  <si>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</si>
  <si>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</si>
  <si>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</si>
  <si>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</si>
  <si>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</si>
  <si>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</si>
  <si>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w 2024 dokonano korekty umorzenia roku 2023.  W 2023 zlikwidowany środek trwały został zdjęty ze stanu z umorzeniem 100% a powinien być umorzony w 46 %. Dlatego dokonano korekty umorzenia w 2024r.</t>
  </si>
  <si>
    <t>korekta umorzenia za rok 2023</t>
  </si>
  <si>
    <t>Poniżej progu istotności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</si>
  <si>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</si>
  <si>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</si>
  <si>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</si>
  <si>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</si>
  <si>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</si>
  <si>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</si>
  <si>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</si>
  <si>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>Pusta tabela</t>
  </si>
  <si>
    <t xml:space="preserve">Przyczyna nieuwzględnienia w sprawozdaniu finansowym </t>
  </si>
  <si>
    <t>......................................</t>
  </si>
  <si>
    <t xml:space="preserve">Adresat: 
Urząd Miasta Stołecznego Warszawy
Al. Jerozolimskie 44
00-024 Warszawa"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</si>
</sst>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zł&quot;"/>
    <numFmt numFmtId="165" formatCode="_-* #,##0.00\ &quot;DM&quot;_-;\-* #,##0.00\ &quot;DM&quot;_-;_-* &quot;-&quot;??\ &quot;DM&quot;_-;_-@_-"/>
    <numFmt numFmtId="166" formatCode="#,##0.00;[Red]#,##0.00"/>
  </numFmts>
  <fonts count="5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Calibri"/>
      <family val="2"/>
      <charset val="238"/>
    </font>
    <font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sz val="10"/>
      <color indexed="8"/>
      <name val="Calibri"/>
      <family val="2"/>
      <charset val="238"/>
    </font>
    <font>
      <sz val="9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trike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11"/>
      <name val="Calibri"/>
      <family val="2"/>
      <charset val="238"/>
    </font>
    <font>
      <b/>
      <sz val="10"/>
      <name val="Book Antiqua"/>
      <family val="1"/>
      <charset val="238"/>
    </font>
    <font>
      <i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0"/>
      <color indexed="8"/>
      <name val="Times New Roman"/>
      <family val="1"/>
      <charset val="238"/>
    </font>
    <font>
      <b/>
      <u/>
      <sz val="9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sz val="12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7" fillId="0" borderId="0"/>
    <xf numFmtId="0" fontId="21" fillId="0" borderId="0"/>
    <xf numFmtId="165" fontId="17" fillId="0" borderId="0" applyFont="0" applyFill="0" applyBorder="0" applyAlignment="0" applyProtection="0"/>
    <xf numFmtId="0" fontId="17" fillId="0" borderId="0"/>
    <xf numFmtId="0" fontId="21" fillId="0" borderId="0"/>
    <xf numFmtId="0" fontId="50" fillId="0" borderId="0"/>
  </cellStyleXfs>
  <cellXfs count="879">
    <xf numFmtId="0" fontId="0" fillId="0" borderId="0" xfId="0"/>
    <xf numFmtId="0" fontId="2" fillId="0" borderId="2" xfId="1" applyFont="1" applyFill="1" applyBorder="1" applyAlignment="1">
      <alignment horizontal="center" vertical="top" wrapText="1"/>
    </xf>
    <xf numFmtId="0" fontId="5" fillId="0" borderId="0" xfId="1" applyFont="1" applyFill="1"/>
    <xf numFmtId="0" fontId="2" fillId="0" borderId="6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left" wrapText="1"/>
    </xf>
    <xf numFmtId="0" fontId="3" fillId="0" borderId="10" xfId="1" applyFont="1" applyFill="1" applyBorder="1" applyAlignment="1">
      <alignment horizontal="center" wrapText="1"/>
    </xf>
    <xf numFmtId="0" fontId="3" fillId="0" borderId="11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12" xfId="1" applyFont="1" applyFill="1" applyBorder="1" applyAlignment="1">
      <alignment wrapText="1"/>
    </xf>
    <xf numFmtId="4" fontId="3" fillId="0" borderId="13" xfId="1" applyNumberFormat="1" applyFont="1" applyFill="1" applyBorder="1" applyAlignment="1">
      <alignment horizontal="right" wrapText="1"/>
    </xf>
    <xf numFmtId="0" fontId="3" fillId="0" borderId="13" xfId="1" applyFont="1" applyFill="1" applyBorder="1" applyAlignment="1">
      <alignment wrapText="1"/>
    </xf>
    <xf numFmtId="4" fontId="3" fillId="0" borderId="14" xfId="1" applyNumberFormat="1" applyFont="1" applyFill="1" applyBorder="1" applyAlignment="1">
      <alignment horizontal="right" wrapText="1"/>
    </xf>
    <xf numFmtId="4" fontId="6" fillId="0" borderId="0" xfId="1" applyNumberFormat="1" applyFont="1" applyFill="1"/>
    <xf numFmtId="4" fontId="5" fillId="0" borderId="0" xfId="1" applyNumberFormat="1" applyFont="1" applyFill="1"/>
    <xf numFmtId="4" fontId="3" fillId="0" borderId="13" xfId="1" applyNumberFormat="1" applyFont="1" applyFill="1" applyBorder="1" applyAlignment="1">
      <alignment horizontal="right"/>
    </xf>
    <xf numFmtId="4" fontId="3" fillId="0" borderId="14" xfId="1" applyNumberFormat="1" applyFont="1" applyFill="1" applyBorder="1" applyAlignment="1">
      <alignment horizontal="right"/>
    </xf>
    <xf numFmtId="0" fontId="2" fillId="0" borderId="13" xfId="1" applyFont="1" applyFill="1" applyBorder="1" applyAlignment="1">
      <alignment wrapText="1"/>
    </xf>
    <xf numFmtId="4" fontId="2" fillId="0" borderId="13" xfId="1" applyNumberFormat="1" applyFont="1" applyFill="1" applyBorder="1" applyAlignment="1">
      <alignment horizontal="right"/>
    </xf>
    <xf numFmtId="4" fontId="2" fillId="0" borderId="14" xfId="1" applyNumberFormat="1" applyFont="1" applyFill="1" applyBorder="1" applyAlignment="1">
      <alignment horizontal="right"/>
    </xf>
    <xf numFmtId="0" fontId="2" fillId="0" borderId="12" xfId="1" applyFont="1" applyFill="1" applyBorder="1" applyAlignment="1">
      <alignment wrapText="1"/>
    </xf>
    <xf numFmtId="2" fontId="3" fillId="0" borderId="13" xfId="1" applyNumberFormat="1" applyFont="1" applyFill="1" applyBorder="1" applyAlignment="1">
      <alignment horizontal="right"/>
    </xf>
    <xf numFmtId="2" fontId="3" fillId="0" borderId="14" xfId="1" applyNumberFormat="1" applyFont="1" applyFill="1" applyBorder="1" applyAlignment="1">
      <alignment horizontal="right"/>
    </xf>
    <xf numFmtId="4" fontId="3" fillId="0" borderId="14" xfId="1" applyNumberFormat="1" applyFont="1" applyFill="1" applyBorder="1" applyAlignment="1">
      <alignment wrapText="1"/>
    </xf>
    <xf numFmtId="4" fontId="3" fillId="0" borderId="13" xfId="1" applyNumberFormat="1" applyFont="1" applyFill="1" applyBorder="1"/>
    <xf numFmtId="4" fontId="3" fillId="0" borderId="14" xfId="1" applyNumberFormat="1" applyFont="1" applyFill="1" applyBorder="1"/>
    <xf numFmtId="2" fontId="2" fillId="0" borderId="13" xfId="1" applyNumberFormat="1" applyFont="1" applyFill="1" applyBorder="1" applyAlignment="1">
      <alignment horizontal="right"/>
    </xf>
    <xf numFmtId="4" fontId="2" fillId="0" borderId="14" xfId="1" applyNumberFormat="1" applyFont="1" applyFill="1" applyBorder="1" applyAlignment="1">
      <alignment horizontal="right" wrapText="1"/>
    </xf>
    <xf numFmtId="4" fontId="2" fillId="0" borderId="13" xfId="1" applyNumberFormat="1" applyFont="1" applyFill="1" applyBorder="1" applyAlignment="1">
      <alignment horizontal="right" wrapText="1"/>
    </xf>
    <xf numFmtId="4" fontId="2" fillId="0" borderId="13" xfId="1" applyNumberFormat="1" applyFont="1" applyFill="1" applyBorder="1" applyAlignment="1">
      <alignment wrapText="1"/>
    </xf>
    <xf numFmtId="4" fontId="2" fillId="0" borderId="14" xfId="1" applyNumberFormat="1" applyFont="1" applyFill="1" applyBorder="1" applyAlignment="1">
      <alignment wrapText="1"/>
    </xf>
    <xf numFmtId="2" fontId="5" fillId="0" borderId="0" xfId="1" applyNumberFormat="1" applyFont="1" applyFill="1"/>
    <xf numFmtId="2" fontId="5" fillId="0" borderId="15" xfId="1" applyNumberFormat="1" applyFont="1" applyFill="1" applyBorder="1"/>
    <xf numFmtId="4" fontId="3" fillId="0" borderId="16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right"/>
    </xf>
    <xf numFmtId="0" fontId="8" fillId="0" borderId="0" xfId="1" applyFont="1"/>
    <xf numFmtId="0" fontId="5" fillId="0" borderId="0" xfId="1" applyFont="1"/>
    <xf numFmtId="0" fontId="9" fillId="0" borderId="0" xfId="1" applyFont="1"/>
    <xf numFmtId="0" fontId="4" fillId="0" borderId="18" xfId="1" applyFont="1" applyFill="1" applyBorder="1" applyAlignment="1">
      <alignment horizontal="center" wrapText="1"/>
    </xf>
    <xf numFmtId="0" fontId="4" fillId="0" borderId="19" xfId="1" applyFont="1" applyFill="1" applyBorder="1" applyAlignment="1">
      <alignment horizontal="left" wrapText="1"/>
    </xf>
    <xf numFmtId="0" fontId="4" fillId="0" borderId="20" xfId="1" applyFont="1" applyFill="1" applyBorder="1" applyAlignment="1">
      <alignment horizontal="center" wrapText="1"/>
    </xf>
    <xf numFmtId="0" fontId="7" fillId="0" borderId="11" xfId="1" applyFont="1" applyFill="1" applyBorder="1" applyAlignment="1">
      <alignment horizontal="center" wrapText="1"/>
    </xf>
    <xf numFmtId="0" fontId="7" fillId="0" borderId="8" xfId="1" applyFont="1" applyFill="1" applyBorder="1" applyAlignment="1">
      <alignment horizontal="center" wrapText="1"/>
    </xf>
    <xf numFmtId="0" fontId="7" fillId="0" borderId="21" xfId="1" applyFont="1" applyFill="1" applyBorder="1" applyAlignment="1">
      <alignment wrapText="1"/>
    </xf>
    <xf numFmtId="0" fontId="7" fillId="0" borderId="12" xfId="1" applyFont="1" applyFill="1" applyBorder="1" applyAlignment="1">
      <alignment wrapText="1"/>
    </xf>
    <xf numFmtId="4" fontId="7" fillId="0" borderId="14" xfId="1" applyNumberFormat="1" applyFont="1" applyFill="1" applyBorder="1" applyAlignment="1">
      <alignment horizontal="right"/>
    </xf>
    <xf numFmtId="4" fontId="7" fillId="0" borderId="13" xfId="1" applyNumberFormat="1" applyFont="1" applyFill="1" applyBorder="1" applyAlignment="1">
      <alignment horizontal="right"/>
    </xf>
    <xf numFmtId="4" fontId="8" fillId="0" borderId="0" xfId="1" applyNumberFormat="1" applyFont="1"/>
    <xf numFmtId="4" fontId="5" fillId="0" borderId="0" xfId="1" applyNumberFormat="1" applyFont="1"/>
    <xf numFmtId="4" fontId="10" fillId="0" borderId="0" xfId="1" applyNumberFormat="1" applyFont="1" applyFill="1" applyBorder="1" applyAlignment="1">
      <alignment horizontal="right"/>
    </xf>
    <xf numFmtId="0" fontId="4" fillId="0" borderId="21" xfId="1" applyFont="1" applyFill="1" applyBorder="1" applyAlignment="1">
      <alignment wrapText="1"/>
    </xf>
    <xf numFmtId="0" fontId="4" fillId="0" borderId="12" xfId="1" applyFont="1" applyFill="1" applyBorder="1" applyAlignment="1">
      <alignment wrapText="1"/>
    </xf>
    <xf numFmtId="4" fontId="4" fillId="0" borderId="14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9" fillId="0" borderId="0" xfId="1" applyNumberFormat="1" applyFont="1" applyFill="1" applyBorder="1" applyAlignment="1">
      <alignment horizontal="right"/>
    </xf>
    <xf numFmtId="2" fontId="4" fillId="0" borderId="14" xfId="1" applyNumberFormat="1" applyFont="1" applyFill="1" applyBorder="1" applyAlignment="1">
      <alignment horizontal="right"/>
    </xf>
    <xf numFmtId="2" fontId="4" fillId="0" borderId="13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0" fontId="7" fillId="0" borderId="14" xfId="1" applyFont="1" applyFill="1" applyBorder="1" applyAlignment="1">
      <alignment horizontal="right"/>
    </xf>
    <xf numFmtId="0" fontId="7" fillId="0" borderId="13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4" fillId="0" borderId="14" xfId="1" applyFont="1" applyFill="1" applyBorder="1" applyAlignment="1">
      <alignment horizontal="right"/>
    </xf>
    <xf numFmtId="0" fontId="4" fillId="0" borderId="13" xfId="1" applyFont="1" applyFill="1" applyBorder="1" applyAlignment="1">
      <alignment horizontal="right"/>
    </xf>
    <xf numFmtId="0" fontId="7" fillId="0" borderId="3" xfId="1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4" fontId="7" fillId="0" borderId="2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center" wrapText="1"/>
    </xf>
    <xf numFmtId="4" fontId="9" fillId="0" borderId="0" xfId="1" applyNumberFormat="1" applyFont="1" applyAlignment="1">
      <alignment horizontal="center" wrapText="1"/>
    </xf>
    <xf numFmtId="0" fontId="11" fillId="0" borderId="0" xfId="1" applyFont="1"/>
    <xf numFmtId="0" fontId="1" fillId="0" borderId="0" xfId="1"/>
    <xf numFmtId="4" fontId="11" fillId="0" borderId="0" xfId="1" applyNumberFormat="1" applyFont="1"/>
    <xf numFmtId="4" fontId="1" fillId="0" borderId="0" xfId="1" applyNumberFormat="1" applyFill="1"/>
    <xf numFmtId="0" fontId="1" fillId="0" borderId="0" xfId="1" applyFill="1"/>
    <xf numFmtId="4" fontId="1" fillId="0" borderId="0" xfId="1" applyNumberFormat="1"/>
    <xf numFmtId="4" fontId="4" fillId="2" borderId="3" xfId="1" applyNumberFormat="1" applyFont="1" applyFill="1" applyBorder="1" applyAlignment="1">
      <alignment wrapText="1"/>
    </xf>
    <xf numFmtId="0" fontId="13" fillId="0" borderId="0" xfId="1" applyFont="1"/>
    <xf numFmtId="4" fontId="16" fillId="0" borderId="0" xfId="1" applyNumberFormat="1" applyFont="1"/>
    <xf numFmtId="0" fontId="18" fillId="0" borderId="0" xfId="2" applyFont="1"/>
    <xf numFmtId="0" fontId="19" fillId="0" borderId="0" xfId="2" applyFont="1" applyAlignment="1"/>
    <xf numFmtId="0" fontId="20" fillId="0" borderId="0" xfId="2" applyFont="1" applyAlignment="1"/>
    <xf numFmtId="0" fontId="20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2" fillId="0" borderId="0" xfId="2" applyFont="1" applyAlignment="1"/>
    <xf numFmtId="4" fontId="19" fillId="0" borderId="0" xfId="2" applyNumberFormat="1" applyFont="1" applyAlignment="1">
      <alignment horizontal="left"/>
    </xf>
    <xf numFmtId="0" fontId="19" fillId="0" borderId="0" xfId="3" applyFont="1" applyAlignment="1">
      <alignment horizontal="left" wrapText="1"/>
    </xf>
    <xf numFmtId="0" fontId="7" fillId="0" borderId="0" xfId="2" applyFont="1" applyFill="1" applyAlignment="1">
      <alignment wrapText="1"/>
    </xf>
    <xf numFmtId="0" fontId="7" fillId="0" borderId="0" xfId="2" applyFont="1" applyAlignment="1">
      <alignment wrapText="1"/>
    </xf>
    <xf numFmtId="4" fontId="22" fillId="0" borderId="0" xfId="2" applyNumberFormat="1" applyFont="1" applyAlignment="1">
      <alignment vertical="center"/>
    </xf>
    <xf numFmtId="0" fontId="23" fillId="0" borderId="0" xfId="2" applyFont="1" applyBorder="1" applyAlignment="1">
      <alignment wrapText="1"/>
    </xf>
    <xf numFmtId="0" fontId="23" fillId="0" borderId="22" xfId="2" applyFont="1" applyBorder="1" applyAlignment="1">
      <alignment wrapText="1"/>
    </xf>
    <xf numFmtId="0" fontId="7" fillId="0" borderId="23" xfId="2" applyFont="1" applyFill="1" applyBorder="1" applyAlignment="1">
      <alignment horizontal="center" wrapText="1"/>
    </xf>
    <xf numFmtId="0" fontId="7" fillId="3" borderId="24" xfId="2" applyFont="1" applyFill="1" applyBorder="1" applyAlignment="1">
      <alignment wrapText="1"/>
    </xf>
    <xf numFmtId="0" fontId="7" fillId="3" borderId="25" xfId="2" applyFont="1" applyFill="1" applyBorder="1" applyAlignment="1">
      <alignment wrapText="1"/>
    </xf>
    <xf numFmtId="0" fontId="7" fillId="3" borderId="26" xfId="2" applyFont="1" applyFill="1" applyBorder="1" applyAlignment="1">
      <alignment wrapText="1"/>
    </xf>
    <xf numFmtId="0" fontId="7" fillId="0" borderId="22" xfId="2" applyFont="1" applyFill="1" applyBorder="1" applyAlignment="1">
      <alignment horizontal="center" wrapText="1"/>
    </xf>
    <xf numFmtId="0" fontId="7" fillId="3" borderId="27" xfId="2" applyFont="1" applyFill="1" applyBorder="1" applyAlignment="1">
      <alignment horizontal="center" wrapText="1"/>
    </xf>
    <xf numFmtId="0" fontId="7" fillId="3" borderId="28" xfId="2" applyFont="1" applyFill="1" applyBorder="1" applyAlignment="1">
      <alignment horizontal="center" wrapText="1"/>
    </xf>
    <xf numFmtId="0" fontId="7" fillId="3" borderId="29" xfId="2" applyFont="1" applyFill="1" applyBorder="1" applyAlignment="1">
      <alignment horizontal="center" wrapText="1"/>
    </xf>
    <xf numFmtId="0" fontId="7" fillId="3" borderId="30" xfId="2" applyFont="1" applyFill="1" applyBorder="1" applyAlignment="1">
      <alignment horizontal="center" wrapText="1"/>
    </xf>
    <xf numFmtId="0" fontId="7" fillId="3" borderId="31" xfId="2" applyFont="1" applyFill="1" applyBorder="1" applyAlignment="1">
      <alignment horizontal="center" wrapText="1"/>
    </xf>
    <xf numFmtId="0" fontId="7" fillId="3" borderId="32" xfId="2" applyFont="1" applyFill="1" applyBorder="1" applyAlignment="1">
      <alignment horizontal="center" wrapText="1"/>
    </xf>
    <xf numFmtId="0" fontId="24" fillId="0" borderId="33" xfId="2" applyFont="1" applyFill="1" applyBorder="1"/>
    <xf numFmtId="0" fontId="24" fillId="0" borderId="9" xfId="2" applyFont="1" applyFill="1" applyBorder="1"/>
    <xf numFmtId="0" fontId="24" fillId="0" borderId="34" xfId="2" applyFont="1" applyFill="1" applyBorder="1"/>
    <xf numFmtId="0" fontId="19" fillId="0" borderId="0" xfId="2" applyFont="1" applyAlignment="1">
      <alignment vertical="center"/>
    </xf>
    <xf numFmtId="0" fontId="7" fillId="0" borderId="35" xfId="2" applyFont="1" applyFill="1" applyBorder="1"/>
    <xf numFmtId="4" fontId="7" fillId="0" borderId="13" xfId="2" applyNumberFormat="1" applyFont="1" applyFill="1" applyBorder="1" applyAlignment="1">
      <alignment horizontal="right"/>
    </xf>
    <xf numFmtId="4" fontId="7" fillId="0" borderId="36" xfId="2" applyNumberFormat="1" applyFont="1" applyFill="1" applyBorder="1" applyAlignment="1">
      <alignment horizontal="right"/>
    </xf>
    <xf numFmtId="4" fontId="7" fillId="0" borderId="1" xfId="2" applyNumberFormat="1" applyFont="1" applyFill="1" applyBorder="1" applyAlignment="1">
      <alignment horizontal="right"/>
    </xf>
    <xf numFmtId="0" fontId="4" fillId="0" borderId="35" xfId="2" applyFont="1" applyFill="1" applyBorder="1"/>
    <xf numFmtId="4" fontId="4" fillId="0" borderId="13" xfId="2" applyNumberFormat="1" applyFont="1" applyFill="1" applyBorder="1" applyAlignment="1">
      <alignment horizontal="right"/>
    </xf>
    <xf numFmtId="4" fontId="4" fillId="0" borderId="14" xfId="2" applyNumberFormat="1" applyFont="1" applyFill="1" applyBorder="1" applyAlignment="1">
      <alignment horizontal="right"/>
    </xf>
    <xf numFmtId="4" fontId="22" fillId="0" borderId="37" xfId="2" applyNumberFormat="1" applyFont="1" applyBorder="1" applyAlignment="1">
      <alignment vertical="center"/>
    </xf>
    <xf numFmtId="4" fontId="4" fillId="0" borderId="12" xfId="2" applyNumberFormat="1" applyFont="1" applyFill="1" applyBorder="1" applyAlignment="1">
      <alignment horizontal="right"/>
    </xf>
    <xf numFmtId="4" fontId="4" fillId="0" borderId="38" xfId="2" applyNumberFormat="1" applyFont="1" applyFill="1" applyBorder="1" applyAlignment="1">
      <alignment horizontal="right"/>
    </xf>
    <xf numFmtId="4" fontId="4" fillId="0" borderId="11" xfId="2" applyNumberFormat="1" applyFont="1" applyFill="1" applyBorder="1" applyAlignment="1">
      <alignment horizontal="right"/>
    </xf>
    <xf numFmtId="2" fontId="4" fillId="0" borderId="13" xfId="2" applyNumberFormat="1" applyFont="1" applyFill="1" applyBorder="1" applyAlignment="1">
      <alignment horizontal="right"/>
    </xf>
    <xf numFmtId="4" fontId="25" fillId="0" borderId="0" xfId="2" applyNumberFormat="1" applyFont="1" applyAlignment="1">
      <alignment vertical="center"/>
    </xf>
    <xf numFmtId="4" fontId="4" fillId="0" borderId="39" xfId="2" applyNumberFormat="1" applyFont="1" applyFill="1" applyBorder="1" applyAlignment="1">
      <alignment horizontal="right"/>
    </xf>
    <xf numFmtId="0" fontId="24" fillId="0" borderId="40" xfId="2" applyFont="1" applyFill="1" applyBorder="1"/>
    <xf numFmtId="0" fontId="24" fillId="0" borderId="21" xfId="2" applyFont="1" applyFill="1" applyBorder="1"/>
    <xf numFmtId="0" fontId="24" fillId="0" borderId="41" xfId="2" applyFont="1" applyFill="1" applyBorder="1"/>
    <xf numFmtId="4" fontId="7" fillId="0" borderId="42" xfId="2" applyNumberFormat="1" applyFont="1" applyFill="1" applyBorder="1" applyAlignment="1">
      <alignment horizontal="right"/>
    </xf>
    <xf numFmtId="0" fontId="4" fillId="0" borderId="43" xfId="2" applyFont="1" applyFill="1" applyBorder="1"/>
    <xf numFmtId="4" fontId="4" fillId="0" borderId="1" xfId="2" applyNumberFormat="1" applyFont="1" applyFill="1" applyBorder="1" applyAlignment="1">
      <alignment horizontal="right"/>
    </xf>
    <xf numFmtId="2" fontId="4" fillId="0" borderId="1" xfId="2" applyNumberFormat="1" applyFont="1" applyFill="1" applyBorder="1" applyAlignment="1">
      <alignment horizontal="right"/>
    </xf>
    <xf numFmtId="4" fontId="4" fillId="0" borderId="42" xfId="2" applyNumberFormat="1" applyFont="1" applyFill="1" applyBorder="1" applyAlignment="1">
      <alignment horizontal="right"/>
    </xf>
    <xf numFmtId="0" fontId="4" fillId="0" borderId="44" xfId="2" applyFont="1" applyFill="1" applyBorder="1"/>
    <xf numFmtId="4" fontId="4" fillId="0" borderId="45" xfId="2" applyNumberFormat="1" applyFont="1" applyFill="1" applyBorder="1" applyAlignment="1">
      <alignment horizontal="right"/>
    </xf>
    <xf numFmtId="2" fontId="4" fillId="0" borderId="45" xfId="2" applyNumberFormat="1" applyFont="1" applyFill="1" applyBorder="1" applyAlignment="1">
      <alignment horizontal="right"/>
    </xf>
    <xf numFmtId="0" fontId="7" fillId="0" borderId="46" xfId="2" applyFont="1" applyFill="1" applyBorder="1"/>
    <xf numFmtId="4" fontId="7" fillId="0" borderId="37" xfId="2" applyNumberFormat="1" applyFont="1" applyFill="1" applyBorder="1" applyAlignment="1">
      <alignment horizontal="right"/>
    </xf>
    <xf numFmtId="4" fontId="7" fillId="0" borderId="47" xfId="2" applyNumberFormat="1" applyFont="1" applyFill="1" applyBorder="1" applyAlignment="1">
      <alignment horizontal="right"/>
    </xf>
    <xf numFmtId="0" fontId="7" fillId="3" borderId="35" xfId="2" applyFont="1" applyFill="1" applyBorder="1"/>
    <xf numFmtId="4" fontId="7" fillId="3" borderId="13" xfId="2" applyNumberFormat="1" applyFont="1" applyFill="1" applyBorder="1" applyAlignment="1">
      <alignment horizontal="right"/>
    </xf>
    <xf numFmtId="4" fontId="7" fillId="3" borderId="36" xfId="2" applyNumberFormat="1" applyFont="1" applyFill="1" applyBorder="1" applyAlignment="1">
      <alignment horizontal="right"/>
    </xf>
    <xf numFmtId="0" fontId="7" fillId="3" borderId="43" xfId="2" applyFont="1" applyFill="1" applyBorder="1"/>
    <xf numFmtId="4" fontId="7" fillId="3" borderId="1" xfId="2" applyNumberFormat="1" applyFont="1" applyFill="1" applyBorder="1" applyAlignment="1">
      <alignment horizontal="right"/>
    </xf>
    <xf numFmtId="4" fontId="7" fillId="3" borderId="42" xfId="2" applyNumberFormat="1" applyFont="1" applyFill="1" applyBorder="1" applyAlignment="1">
      <alignment horizontal="right"/>
    </xf>
    <xf numFmtId="0" fontId="26" fillId="0" borderId="0" xfId="2" applyFont="1" applyFill="1" applyBorder="1"/>
    <xf numFmtId="4" fontId="27" fillId="0" borderId="0" xfId="2" applyNumberFormat="1" applyFont="1" applyFill="1" applyBorder="1" applyAlignment="1">
      <alignment horizontal="right"/>
    </xf>
    <xf numFmtId="0" fontId="7" fillId="0" borderId="0" xfId="2" applyFont="1" applyFill="1" applyAlignment="1">
      <alignment horizontal="left"/>
    </xf>
    <xf numFmtId="0" fontId="7" fillId="0" borderId="0" xfId="2" applyFont="1" applyAlignment="1">
      <alignment horizontal="left"/>
    </xf>
    <xf numFmtId="0" fontId="19" fillId="0" borderId="0" xfId="2" applyFont="1"/>
    <xf numFmtId="0" fontId="7" fillId="4" borderId="48" xfId="2" applyFont="1" applyFill="1" applyBorder="1" applyAlignment="1">
      <alignment horizontal="center" vertical="center" wrapText="1"/>
    </xf>
    <xf numFmtId="0" fontId="24" fillId="2" borderId="40" xfId="2" applyFont="1" applyFill="1" applyBorder="1" applyAlignment="1"/>
    <xf numFmtId="0" fontId="2" fillId="0" borderId="21" xfId="2" applyFont="1" applyBorder="1" applyAlignment="1"/>
    <xf numFmtId="0" fontId="7" fillId="4" borderId="40" xfId="2" applyFont="1" applyFill="1" applyBorder="1"/>
    <xf numFmtId="4" fontId="7" fillId="4" borderId="40" xfId="2" applyNumberFormat="1" applyFont="1" applyFill="1" applyBorder="1" applyAlignment="1">
      <alignment horizontal="right"/>
    </xf>
    <xf numFmtId="0" fontId="7" fillId="2" borderId="40" xfId="2" applyFont="1" applyFill="1" applyBorder="1"/>
    <xf numFmtId="4" fontId="7" fillId="2" borderId="40" xfId="2" applyNumberFormat="1" applyFont="1" applyFill="1" applyBorder="1" applyAlignment="1">
      <alignment horizontal="right"/>
    </xf>
    <xf numFmtId="0" fontId="4" fillId="0" borderId="40" xfId="2" applyFont="1" applyBorder="1"/>
    <xf numFmtId="4" fontId="4" fillId="0" borderId="40" xfId="2" applyNumberFormat="1" applyFont="1" applyBorder="1" applyAlignment="1">
      <alignment horizontal="right"/>
    </xf>
    <xf numFmtId="4" fontId="7" fillId="3" borderId="33" xfId="2" applyNumberFormat="1" applyFont="1" applyFill="1" applyBorder="1" applyAlignment="1">
      <alignment horizontal="right"/>
    </xf>
    <xf numFmtId="2" fontId="4" fillId="0" borderId="40" xfId="2" applyNumberFormat="1" applyFont="1" applyBorder="1" applyAlignment="1">
      <alignment horizontal="right"/>
    </xf>
    <xf numFmtId="0" fontId="4" fillId="0" borderId="49" xfId="2" applyFont="1" applyBorder="1"/>
    <xf numFmtId="4" fontId="4" fillId="0" borderId="49" xfId="2" applyNumberFormat="1" applyFont="1" applyBorder="1" applyAlignment="1">
      <alignment horizontal="right"/>
    </xf>
    <xf numFmtId="0" fontId="7" fillId="2" borderId="46" xfId="2" applyFont="1" applyFill="1" applyBorder="1"/>
    <xf numFmtId="4" fontId="7" fillId="2" borderId="33" xfId="2" applyNumberFormat="1" applyFont="1" applyFill="1" applyBorder="1" applyAlignment="1">
      <alignment horizontal="right"/>
    </xf>
    <xf numFmtId="4" fontId="28" fillId="0" borderId="50" xfId="2" applyNumberFormat="1" applyFont="1" applyFill="1" applyBorder="1" applyAlignment="1">
      <alignment vertical="center"/>
    </xf>
    <xf numFmtId="0" fontId="4" fillId="0" borderId="40" xfId="2" applyFont="1" applyFill="1" applyBorder="1"/>
    <xf numFmtId="4" fontId="4" fillId="0" borderId="40" xfId="2" applyNumberFormat="1" applyFont="1" applyFill="1" applyBorder="1" applyAlignment="1">
      <alignment horizontal="right"/>
    </xf>
    <xf numFmtId="0" fontId="7" fillId="0" borderId="40" xfId="2" applyFont="1" applyFill="1" applyBorder="1"/>
    <xf numFmtId="4" fontId="7" fillId="0" borderId="40" xfId="2" applyNumberFormat="1" applyFont="1" applyFill="1" applyBorder="1" applyAlignment="1">
      <alignment horizontal="right"/>
    </xf>
    <xf numFmtId="4" fontId="7" fillId="4" borderId="51" xfId="2" applyNumberFormat="1" applyFont="1" applyFill="1" applyBorder="1" applyAlignment="1">
      <alignment horizontal="right"/>
    </xf>
    <xf numFmtId="0" fontId="7" fillId="4" borderId="51" xfId="2" applyFont="1" applyFill="1" applyBorder="1"/>
    <xf numFmtId="0" fontId="3" fillId="0" borderId="0" xfId="2" applyFont="1" applyFill="1" applyAlignment="1"/>
    <xf numFmtId="0" fontId="2" fillId="0" borderId="0" xfId="2" applyFont="1" applyFill="1" applyAlignment="1"/>
    <xf numFmtId="14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0" fontId="7" fillId="4" borderId="10" xfId="2" applyFont="1" applyFill="1" applyBorder="1" applyAlignment="1">
      <alignment horizontal="center" wrapText="1"/>
    </xf>
    <xf numFmtId="0" fontId="7" fillId="4" borderId="11" xfId="2" applyFont="1" applyFill="1" applyBorder="1" applyAlignment="1">
      <alignment horizontal="center" wrapText="1"/>
    </xf>
    <xf numFmtId="0" fontId="7" fillId="4" borderId="8" xfId="2" applyFont="1" applyFill="1" applyBorder="1" applyAlignment="1">
      <alignment horizontal="center" wrapText="1"/>
    </xf>
    <xf numFmtId="0" fontId="4" fillId="0" borderId="12" xfId="2" applyFont="1" applyBorder="1" applyAlignment="1">
      <alignment wrapText="1"/>
    </xf>
    <xf numFmtId="4" fontId="4" fillId="0" borderId="13" xfId="2" applyNumberFormat="1" applyFont="1" applyBorder="1" applyAlignment="1">
      <alignment horizontal="right"/>
    </xf>
    <xf numFmtId="0" fontId="4" fillId="0" borderId="4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4" fillId="0" borderId="2" xfId="2" applyFont="1" applyFill="1" applyBorder="1" applyAlignment="1">
      <alignment wrapText="1"/>
    </xf>
    <xf numFmtId="0" fontId="4" fillId="0" borderId="7" xfId="2" applyFont="1" applyBorder="1" applyAlignment="1">
      <alignment wrapText="1"/>
    </xf>
    <xf numFmtId="4" fontId="4" fillId="0" borderId="5" xfId="2" applyNumberFormat="1" applyFont="1" applyBorder="1" applyAlignment="1">
      <alignment horizontal="right"/>
    </xf>
    <xf numFmtId="2" fontId="4" fillId="0" borderId="5" xfId="2" applyNumberFormat="1" applyFont="1" applyBorder="1" applyAlignment="1">
      <alignment horizontal="right"/>
    </xf>
    <xf numFmtId="2" fontId="4" fillId="0" borderId="6" xfId="2" applyNumberFormat="1" applyFont="1" applyFill="1" applyBorder="1" applyAlignment="1">
      <alignment horizontal="right"/>
    </xf>
    <xf numFmtId="14" fontId="31" fillId="0" borderId="0" xfId="2" applyNumberFormat="1" applyFont="1" applyBorder="1" applyAlignment="1">
      <alignment wrapText="1"/>
    </xf>
    <xf numFmtId="0" fontId="31" fillId="0" borderId="0" xfId="2" applyFont="1" applyBorder="1" applyAlignment="1">
      <alignment wrapText="1"/>
    </xf>
    <xf numFmtId="0" fontId="7" fillId="4" borderId="53" xfId="2" applyFont="1" applyFill="1" applyBorder="1" applyAlignment="1">
      <alignment horizontal="center" wrapText="1"/>
    </xf>
    <xf numFmtId="0" fontId="7" fillId="4" borderId="71" xfId="2" applyFont="1" applyFill="1" applyBorder="1" applyAlignment="1">
      <alignment wrapText="1"/>
    </xf>
    <xf numFmtId="0" fontId="2" fillId="0" borderId="72" xfId="2" applyFont="1" applyBorder="1" applyAlignment="1">
      <alignment horizontal="center" wrapText="1"/>
    </xf>
    <xf numFmtId="0" fontId="7" fillId="4" borderId="73" xfId="2" applyFont="1" applyFill="1" applyBorder="1" applyAlignment="1">
      <alignment horizontal="center" wrapText="1"/>
    </xf>
    <xf numFmtId="0" fontId="7" fillId="4" borderId="37" xfId="2" applyFont="1" applyFill="1" applyBorder="1" applyAlignment="1">
      <alignment horizontal="center" wrapText="1"/>
    </xf>
    <xf numFmtId="0" fontId="7" fillId="4" borderId="58" xfId="2" applyFont="1" applyFill="1" applyBorder="1" applyAlignment="1">
      <alignment horizontal="center" wrapText="1"/>
    </xf>
    <xf numFmtId="0" fontId="7" fillId="4" borderId="74" xfId="2" applyFont="1" applyFill="1" applyBorder="1" applyAlignment="1">
      <alignment horizontal="center" wrapText="1"/>
    </xf>
    <xf numFmtId="0" fontId="7" fillId="4" borderId="32" xfId="2" applyFont="1" applyFill="1" applyBorder="1" applyAlignment="1">
      <alignment horizontal="center" wrapText="1"/>
    </xf>
    <xf numFmtId="0" fontId="7" fillId="4" borderId="75" xfId="2" applyFont="1" applyFill="1" applyBorder="1" applyAlignment="1">
      <alignment horizontal="center" wrapText="1"/>
    </xf>
    <xf numFmtId="0" fontId="7" fillId="0" borderId="58" xfId="2" applyFont="1" applyBorder="1" applyAlignment="1">
      <alignment wrapText="1"/>
    </xf>
    <xf numFmtId="4" fontId="7" fillId="0" borderId="73" xfId="2" applyNumberFormat="1" applyFont="1" applyBorder="1" applyAlignment="1">
      <alignment horizontal="right"/>
    </xf>
    <xf numFmtId="4" fontId="7" fillId="0" borderId="37" xfId="2" applyNumberFormat="1" applyFont="1" applyBorder="1" applyAlignment="1">
      <alignment horizontal="right"/>
    </xf>
    <xf numFmtId="4" fontId="25" fillId="0" borderId="37" xfId="2" applyNumberFormat="1" applyFont="1" applyBorder="1" applyAlignment="1">
      <alignment vertical="center"/>
    </xf>
    <xf numFmtId="4" fontId="25" fillId="0" borderId="58" xfId="2" applyNumberFormat="1" applyFont="1" applyBorder="1" applyAlignment="1">
      <alignment vertical="center"/>
    </xf>
    <xf numFmtId="4" fontId="25" fillId="0" borderId="76" xfId="2" applyNumberFormat="1" applyFont="1" applyBorder="1" applyAlignment="1">
      <alignment vertical="center"/>
    </xf>
    <xf numFmtId="4" fontId="7" fillId="0" borderId="60" xfId="2" applyNumberFormat="1" applyFont="1" applyBorder="1" applyAlignment="1">
      <alignment horizontal="right"/>
    </xf>
    <xf numFmtId="0" fontId="32" fillId="0" borderId="58" xfId="2" applyFont="1" applyFill="1" applyBorder="1" applyAlignment="1">
      <alignment vertical="center" wrapText="1"/>
    </xf>
    <xf numFmtId="2" fontId="4" fillId="0" borderId="73" xfId="2" applyNumberFormat="1" applyFont="1" applyBorder="1" applyAlignment="1">
      <alignment wrapText="1"/>
    </xf>
    <xf numFmtId="4" fontId="4" fillId="0" borderId="37" xfId="2" applyNumberFormat="1" applyFont="1" applyBorder="1" applyAlignment="1">
      <alignment wrapText="1"/>
    </xf>
    <xf numFmtId="2" fontId="4" fillId="0" borderId="37" xfId="2" applyNumberFormat="1" applyFont="1" applyBorder="1" applyAlignment="1">
      <alignment wrapText="1"/>
    </xf>
    <xf numFmtId="2" fontId="4" fillId="0" borderId="60" xfId="2" applyNumberFormat="1" applyFont="1" applyBorder="1" applyAlignment="1">
      <alignment wrapText="1"/>
    </xf>
    <xf numFmtId="0" fontId="32" fillId="0" borderId="23" xfId="2" applyFont="1" applyFill="1" applyBorder="1" applyAlignment="1">
      <alignment vertical="center" wrapText="1"/>
    </xf>
    <xf numFmtId="4" fontId="4" fillId="0" borderId="77" xfId="2" applyNumberFormat="1" applyFont="1" applyBorder="1" applyAlignment="1">
      <alignment horizontal="right"/>
    </xf>
    <xf numFmtId="2" fontId="4" fillId="0" borderId="78" xfId="2" applyNumberFormat="1" applyFont="1" applyBorder="1" applyAlignment="1">
      <alignment horizontal="right"/>
    </xf>
    <xf numFmtId="4" fontId="25" fillId="0" borderId="78" xfId="2" applyNumberFormat="1" applyFont="1" applyBorder="1" applyAlignment="1">
      <alignment vertical="center"/>
    </xf>
    <xf numFmtId="4" fontId="25" fillId="0" borderId="64" xfId="2" applyNumberFormat="1" applyFont="1" applyBorder="1" applyAlignment="1">
      <alignment vertical="center"/>
    </xf>
    <xf numFmtId="4" fontId="25" fillId="0" borderId="77" xfId="2" applyNumberFormat="1" applyFont="1" applyBorder="1" applyAlignment="1">
      <alignment vertical="center"/>
    </xf>
    <xf numFmtId="2" fontId="4" fillId="0" borderId="66" xfId="2" applyNumberFormat="1" applyFont="1" applyBorder="1" applyAlignment="1">
      <alignment horizontal="right"/>
    </xf>
    <xf numFmtId="0" fontId="7" fillId="3" borderId="67" xfId="2" applyFont="1" applyFill="1" applyBorder="1" applyAlignment="1">
      <alignment wrapText="1"/>
    </xf>
    <xf numFmtId="4" fontId="7" fillId="3" borderId="79" xfId="2" applyNumberFormat="1" applyFont="1" applyFill="1" applyBorder="1" applyAlignment="1">
      <alignment horizontal="right"/>
    </xf>
    <xf numFmtId="4" fontId="7" fillId="3" borderId="80" xfId="2" applyNumberFormat="1" applyFont="1" applyFill="1" applyBorder="1" applyAlignment="1">
      <alignment horizontal="right"/>
    </xf>
    <xf numFmtId="4" fontId="7" fillId="3" borderId="81" xfId="2" applyNumberFormat="1" applyFont="1" applyFill="1" applyBorder="1" applyAlignment="1">
      <alignment horizontal="right"/>
    </xf>
    <xf numFmtId="4" fontId="7" fillId="3" borderId="53" xfId="2" applyNumberFormat="1" applyFont="1" applyFill="1" applyBorder="1" applyAlignment="1">
      <alignment horizontal="right"/>
    </xf>
    <xf numFmtId="4" fontId="7" fillId="3" borderId="82" xfId="2" applyNumberFormat="1" applyFont="1" applyFill="1" applyBorder="1" applyAlignment="1">
      <alignment horizontal="right"/>
    </xf>
    <xf numFmtId="4" fontId="7" fillId="3" borderId="0" xfId="2" applyNumberFormat="1" applyFont="1" applyFill="1" applyBorder="1" applyAlignment="1">
      <alignment horizontal="right"/>
    </xf>
    <xf numFmtId="0" fontId="4" fillId="4" borderId="83" xfId="2" applyFont="1" applyFill="1" applyBorder="1" applyAlignment="1">
      <alignment horizontal="center" wrapText="1"/>
    </xf>
    <xf numFmtId="0" fontId="4" fillId="0" borderId="84" xfId="2" applyFont="1" applyBorder="1" applyAlignment="1">
      <alignment wrapText="1"/>
    </xf>
    <xf numFmtId="4" fontId="4" fillId="0" borderId="85" xfId="2" applyNumberFormat="1" applyFont="1" applyBorder="1" applyAlignment="1">
      <alignment horizontal="right"/>
    </xf>
    <xf numFmtId="0" fontId="7" fillId="4" borderId="9" xfId="2" applyFont="1" applyFill="1" applyBorder="1" applyAlignment="1">
      <alignment wrapText="1"/>
    </xf>
    <xf numFmtId="0" fontId="4" fillId="0" borderId="21" xfId="2" applyFont="1" applyBorder="1" applyAlignment="1">
      <alignment wrapText="1"/>
    </xf>
    <xf numFmtId="4" fontId="4" fillId="0" borderId="14" xfId="2" applyNumberFormat="1" applyFont="1" applyBorder="1" applyAlignment="1">
      <alignment horizontal="right"/>
    </xf>
    <xf numFmtId="0" fontId="4" fillId="0" borderId="3" xfId="2" applyFont="1" applyBorder="1" applyAlignment="1">
      <alignment wrapText="1"/>
    </xf>
    <xf numFmtId="4" fontId="4" fillId="0" borderId="1" xfId="2" applyNumberFormat="1" applyFont="1" applyBorder="1" applyAlignment="1">
      <alignment horizontal="right"/>
    </xf>
    <xf numFmtId="4" fontId="4" fillId="0" borderId="2" xfId="2" applyNumberFormat="1" applyFont="1" applyBorder="1" applyAlignment="1">
      <alignment horizontal="right"/>
    </xf>
    <xf numFmtId="0" fontId="4" fillId="0" borderId="9" xfId="2" applyFont="1" applyFill="1" applyBorder="1" applyAlignment="1">
      <alignment horizontal="left" wrapText="1" indent="1"/>
    </xf>
    <xf numFmtId="4" fontId="4" fillId="0" borderId="8" xfId="2" applyNumberFormat="1" applyFont="1" applyFill="1" applyBorder="1" applyAlignment="1">
      <alignment horizontal="right"/>
    </xf>
    <xf numFmtId="0" fontId="4" fillId="0" borderId="21" xfId="2" applyFont="1" applyFill="1" applyBorder="1" applyAlignment="1">
      <alignment horizontal="left" wrapText="1" indent="1"/>
    </xf>
    <xf numFmtId="0" fontId="4" fillId="0" borderId="3" xfId="2" applyFont="1" applyFill="1" applyBorder="1" applyAlignment="1">
      <alignment horizontal="left" wrapText="1" indent="1"/>
    </xf>
    <xf numFmtId="4" fontId="4" fillId="0" borderId="2" xfId="2" applyNumberFormat="1" applyFont="1" applyFill="1" applyBorder="1" applyAlignment="1">
      <alignment horizontal="right"/>
    </xf>
    <xf numFmtId="4" fontId="30" fillId="0" borderId="0" xfId="2" applyNumberFormat="1" applyFont="1" applyFill="1" applyAlignment="1">
      <alignment vertical="center" wrapText="1"/>
    </xf>
    <xf numFmtId="4" fontId="33" fillId="0" borderId="0" xfId="2" applyNumberFormat="1" applyFont="1" applyAlignment="1">
      <alignment vertical="center" wrapText="1"/>
    </xf>
    <xf numFmtId="4" fontId="34" fillId="0" borderId="0" xfId="2" applyNumberFormat="1" applyFont="1" applyAlignment="1">
      <alignment vertical="center" wrapText="1"/>
    </xf>
    <xf numFmtId="4" fontId="3" fillId="6" borderId="23" xfId="2" applyNumberFormat="1" applyFont="1" applyFill="1" applyBorder="1" applyAlignment="1">
      <alignment vertical="center"/>
    </xf>
    <xf numFmtId="4" fontId="30" fillId="6" borderId="52" xfId="2" applyNumberFormat="1" applyFont="1" applyFill="1" applyBorder="1" applyAlignment="1">
      <alignment horizontal="center" vertical="center" wrapText="1"/>
    </xf>
    <xf numFmtId="4" fontId="30" fillId="6" borderId="22" xfId="2" applyNumberFormat="1" applyFont="1" applyFill="1" applyBorder="1" applyAlignment="1">
      <alignment horizontal="center" vertical="center" wrapText="1"/>
    </xf>
    <xf numFmtId="4" fontId="3" fillId="3" borderId="22" xfId="2" applyNumberFormat="1" applyFont="1" applyFill="1" applyBorder="1" applyAlignment="1">
      <alignment horizontal="center" vertical="center" wrapText="1"/>
    </xf>
    <xf numFmtId="4" fontId="3" fillId="0" borderId="55" xfId="2" applyNumberFormat="1" applyFont="1" applyFill="1" applyBorder="1" applyAlignment="1">
      <alignment horizontal="left" vertical="center" wrapText="1"/>
    </xf>
    <xf numFmtId="0" fontId="2" fillId="0" borderId="55" xfId="2" applyFont="1" applyBorder="1" applyAlignment="1">
      <alignment vertical="center"/>
    </xf>
    <xf numFmtId="4" fontId="30" fillId="0" borderId="56" xfId="2" applyNumberFormat="1" applyFont="1" applyFill="1" applyBorder="1" applyAlignment="1">
      <alignment vertical="center"/>
    </xf>
    <xf numFmtId="4" fontId="30" fillId="0" borderId="57" xfId="2" applyNumberFormat="1" applyFont="1" applyBorder="1" applyAlignment="1">
      <alignment vertical="center"/>
    </xf>
    <xf numFmtId="4" fontId="30" fillId="0" borderId="56" xfId="2" applyNumberFormat="1" applyFont="1" applyBorder="1" applyAlignment="1">
      <alignment vertical="center"/>
    </xf>
    <xf numFmtId="4" fontId="30" fillId="0" borderId="58" xfId="2" applyNumberFormat="1" applyFont="1" applyBorder="1" applyAlignment="1">
      <alignment vertical="center"/>
    </xf>
    <xf numFmtId="4" fontId="30" fillId="0" borderId="60" xfId="2" applyNumberFormat="1" applyFont="1" applyBorder="1" applyAlignment="1">
      <alignment vertical="center"/>
    </xf>
    <xf numFmtId="4" fontId="30" fillId="0" borderId="59" xfId="2" applyNumberFormat="1" applyFont="1" applyFill="1" applyBorder="1" applyAlignment="1">
      <alignment vertical="center"/>
    </xf>
    <xf numFmtId="4" fontId="30" fillId="0" borderId="59" xfId="2" applyNumberFormat="1" applyFont="1" applyBorder="1" applyAlignment="1">
      <alignment vertical="center"/>
    </xf>
    <xf numFmtId="4" fontId="25" fillId="0" borderId="60" xfId="2" applyNumberFormat="1" applyFont="1" applyBorder="1" applyAlignment="1">
      <alignment vertical="center"/>
    </xf>
    <xf numFmtId="3" fontId="25" fillId="0" borderId="59" xfId="2" applyNumberFormat="1" applyFont="1" applyFill="1" applyBorder="1" applyAlignment="1">
      <alignment vertical="center"/>
    </xf>
    <xf numFmtId="4" fontId="25" fillId="0" borderId="59" xfId="2" applyNumberFormat="1" applyFont="1" applyBorder="1" applyAlignment="1">
      <alignment vertical="center"/>
    </xf>
    <xf numFmtId="4" fontId="25" fillId="0" borderId="67" xfId="2" applyNumberFormat="1" applyFont="1" applyBorder="1" applyAlignment="1">
      <alignment vertical="center"/>
    </xf>
    <xf numFmtId="4" fontId="25" fillId="0" borderId="69" xfId="2" applyNumberFormat="1" applyFont="1" applyBorder="1" applyAlignment="1">
      <alignment vertical="center"/>
    </xf>
    <xf numFmtId="3" fontId="25" fillId="0" borderId="68" xfId="2" applyNumberFormat="1" applyFont="1" applyFill="1" applyBorder="1" applyAlignment="1">
      <alignment vertical="center"/>
    </xf>
    <xf numFmtId="4" fontId="25" fillId="0" borderId="68" xfId="2" applyNumberFormat="1" applyFont="1" applyBorder="1" applyAlignment="1">
      <alignment vertical="center"/>
    </xf>
    <xf numFmtId="4" fontId="30" fillId="6" borderId="26" xfId="2" applyNumberFormat="1" applyFont="1" applyFill="1" applyBorder="1" applyAlignment="1">
      <alignment vertical="center"/>
    </xf>
    <xf numFmtId="4" fontId="30" fillId="6" borderId="25" xfId="2" applyNumberFormat="1" applyFont="1" applyFill="1" applyBorder="1" applyAlignment="1">
      <alignment vertical="center"/>
    </xf>
    <xf numFmtId="4" fontId="30" fillId="6" borderId="86" xfId="2" applyNumberFormat="1" applyFont="1" applyFill="1" applyBorder="1" applyAlignment="1">
      <alignment vertical="center"/>
    </xf>
    <xf numFmtId="4" fontId="30" fillId="6" borderId="24" xfId="2" applyNumberFormat="1" applyFont="1" applyFill="1" applyBorder="1" applyAlignment="1">
      <alignment vertical="center"/>
    </xf>
    <xf numFmtId="4" fontId="3" fillId="6" borderId="26" xfId="2" applyNumberFormat="1" applyFont="1" applyFill="1" applyBorder="1" applyAlignment="1">
      <alignment vertical="center"/>
    </xf>
    <xf numFmtId="4" fontId="30" fillId="6" borderId="86" xfId="2" applyNumberFormat="1" applyFont="1" applyFill="1" applyBorder="1" applyAlignment="1">
      <alignment horizontal="center" vertical="center" wrapText="1"/>
    </xf>
    <xf numFmtId="4" fontId="30" fillId="6" borderId="25" xfId="2" applyNumberFormat="1" applyFont="1" applyFill="1" applyBorder="1" applyAlignment="1">
      <alignment horizontal="center" vertical="center" wrapText="1"/>
    </xf>
    <xf numFmtId="4" fontId="3" fillId="3" borderId="25" xfId="2" applyNumberFormat="1" applyFont="1" applyFill="1" applyBorder="1" applyAlignment="1">
      <alignment horizontal="center" vertical="center" wrapText="1"/>
    </xf>
    <xf numFmtId="0" fontId="2" fillId="0" borderId="55" xfId="2" applyFont="1" applyBorder="1" applyAlignment="1">
      <alignment horizontal="left" vertical="center" wrapText="1"/>
    </xf>
    <xf numFmtId="4" fontId="30" fillId="0" borderId="87" xfId="2" applyNumberFormat="1" applyFont="1" applyFill="1" applyBorder="1" applyAlignment="1">
      <alignment vertical="center"/>
    </xf>
    <xf numFmtId="4" fontId="30" fillId="0" borderId="75" xfId="2" applyNumberFormat="1" applyFont="1" applyBorder="1" applyAlignment="1">
      <alignment vertical="center"/>
    </xf>
    <xf numFmtId="4" fontId="30" fillId="0" borderId="87" xfId="2" applyNumberFormat="1" applyFont="1" applyBorder="1" applyAlignment="1">
      <alignment vertical="center"/>
    </xf>
    <xf numFmtId="4" fontId="30" fillId="0" borderId="72" xfId="2" applyNumberFormat="1" applyFont="1" applyBorder="1" applyAlignment="1">
      <alignment vertical="center"/>
    </xf>
    <xf numFmtId="4" fontId="30" fillId="6" borderId="88" xfId="2" applyNumberFormat="1" applyFont="1" applyFill="1" applyBorder="1" applyAlignment="1">
      <alignment vertical="center"/>
    </xf>
    <xf numFmtId="4" fontId="30" fillId="6" borderId="89" xfId="2" applyNumberFormat="1" applyFont="1" applyFill="1" applyBorder="1" applyAlignment="1">
      <alignment vertical="center"/>
    </xf>
    <xf numFmtId="4" fontId="30" fillId="6" borderId="90" xfId="2" applyNumberFormat="1" applyFont="1" applyFill="1" applyBorder="1" applyAlignment="1">
      <alignment vertical="center"/>
    </xf>
    <xf numFmtId="4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4" fontId="22" fillId="0" borderId="0" xfId="2" applyNumberFormat="1" applyFont="1" applyFill="1" applyBorder="1" applyAlignment="1" applyProtection="1">
      <alignment vertical="center"/>
      <protection locked="0"/>
    </xf>
    <xf numFmtId="4" fontId="35" fillId="0" borderId="0" xfId="2" applyNumberFormat="1" applyFont="1" applyFill="1" applyBorder="1" applyAlignment="1" applyProtection="1">
      <alignment vertical="center"/>
      <protection locked="0"/>
    </xf>
    <xf numFmtId="4" fontId="3" fillId="3" borderId="23" xfId="2" applyNumberFormat="1" applyFont="1" applyFill="1" applyBorder="1" applyAlignment="1" applyProtection="1">
      <alignment vertical="center"/>
      <protection locked="0"/>
    </xf>
    <xf numFmtId="4" fontId="3" fillId="3" borderId="0" xfId="2" applyNumberFormat="1" applyFont="1" applyFill="1" applyBorder="1" applyAlignment="1" applyProtection="1">
      <alignment vertical="center"/>
      <protection locked="0"/>
    </xf>
    <xf numFmtId="4" fontId="30" fillId="3" borderId="54" xfId="2" applyNumberFormat="1" applyFont="1" applyFill="1" applyBorder="1" applyAlignment="1" applyProtection="1">
      <alignment horizontal="center" vertical="center" wrapText="1"/>
      <protection locked="0"/>
    </xf>
    <xf numFmtId="4" fontId="30" fillId="3" borderId="52" xfId="2" applyNumberFormat="1" applyFont="1" applyFill="1" applyBorder="1" applyAlignment="1" applyProtection="1">
      <alignment horizontal="center" vertical="center"/>
      <protection locked="0"/>
    </xf>
    <xf numFmtId="4" fontId="30" fillId="3" borderId="23" xfId="2" applyNumberFormat="1" applyFont="1" applyFill="1" applyBorder="1" applyAlignment="1" applyProtection="1">
      <alignment horizontal="center" vertical="center"/>
      <protection locked="0"/>
    </xf>
    <xf numFmtId="4" fontId="3" fillId="6" borderId="48" xfId="2" applyNumberFormat="1" applyFont="1" applyFill="1" applyBorder="1" applyAlignment="1" applyProtection="1">
      <alignment horizontal="center" vertical="center" wrapText="1"/>
      <protection locked="0"/>
    </xf>
    <xf numFmtId="4" fontId="3" fillId="3" borderId="88" xfId="2" applyNumberFormat="1" applyFont="1" applyFill="1" applyBorder="1" applyAlignment="1" applyProtection="1">
      <alignment vertical="center"/>
      <protection locked="0"/>
    </xf>
    <xf numFmtId="4" fontId="3" fillId="3" borderId="89" xfId="2" applyNumberFormat="1" applyFont="1" applyFill="1" applyBorder="1" applyAlignment="1" applyProtection="1">
      <alignment vertical="center" wrapText="1"/>
      <protection locked="0"/>
    </xf>
    <xf numFmtId="4" fontId="30" fillId="3" borderId="90" xfId="2" applyNumberFormat="1" applyFont="1" applyFill="1" applyBorder="1" applyAlignment="1" applyProtection="1">
      <alignment horizontal="center" vertical="center" wrapText="1"/>
      <protection locked="0"/>
    </xf>
    <xf numFmtId="4" fontId="30" fillId="3" borderId="86" xfId="2" applyNumberFormat="1" applyFont="1" applyFill="1" applyBorder="1" applyAlignment="1" applyProtection="1">
      <alignment horizontal="center" vertical="center" wrapText="1"/>
      <protection locked="0"/>
    </xf>
    <xf numFmtId="4" fontId="30" fillId="3" borderId="25" xfId="2" applyNumberFormat="1" applyFont="1" applyFill="1" applyBorder="1" applyAlignment="1" applyProtection="1">
      <alignment horizontal="center" vertical="center" wrapText="1"/>
      <protection locked="0"/>
    </xf>
    <xf numFmtId="4" fontId="3" fillId="6" borderId="91" xfId="2" applyNumberFormat="1" applyFont="1" applyFill="1" applyBorder="1" applyAlignment="1" applyProtection="1">
      <alignment horizontal="center" vertical="center" wrapText="1"/>
      <protection locked="0"/>
    </xf>
    <xf numFmtId="4" fontId="3" fillId="3" borderId="22" xfId="2" applyNumberFormat="1" applyFont="1" applyFill="1" applyBorder="1" applyAlignment="1" applyProtection="1">
      <alignment vertical="center"/>
      <protection locked="0"/>
    </xf>
    <xf numFmtId="4" fontId="30" fillId="3" borderId="52" xfId="2" applyNumberFormat="1" applyFont="1" applyFill="1" applyBorder="1" applyAlignment="1" applyProtection="1">
      <alignment horizontal="center" vertical="center" wrapText="1"/>
      <protection locked="0"/>
    </xf>
    <xf numFmtId="4" fontId="25" fillId="6" borderId="89" xfId="2" applyNumberFormat="1" applyFont="1" applyFill="1" applyBorder="1" applyAlignment="1" applyProtection="1">
      <alignment horizontal="center" vertical="center" wrapText="1"/>
      <protection locked="0"/>
    </xf>
    <xf numFmtId="4" fontId="25" fillId="6" borderId="90" xfId="2" applyNumberFormat="1" applyFont="1" applyFill="1" applyBorder="1" applyAlignment="1" applyProtection="1">
      <alignment horizontal="center" vertical="center" wrapText="1"/>
      <protection locked="0"/>
    </xf>
    <xf numFmtId="49" fontId="25" fillId="0" borderId="55" xfId="2" applyNumberFormat="1" applyFont="1" applyFill="1" applyBorder="1" applyAlignment="1" applyProtection="1">
      <alignment vertical="center"/>
      <protection locked="0"/>
    </xf>
    <xf numFmtId="4" fontId="2" fillId="0" borderId="92" xfId="2" applyNumberFormat="1" applyFont="1" applyFill="1" applyBorder="1" applyAlignment="1" applyProtection="1">
      <alignment horizontal="left" vertical="center" wrapText="1"/>
      <protection locked="0"/>
    </xf>
    <xf numFmtId="4" fontId="30" fillId="0" borderId="92" xfId="2" applyNumberFormat="1" applyFont="1" applyFill="1" applyBorder="1" applyAlignment="1" applyProtection="1">
      <alignment vertical="center"/>
      <protection locked="0"/>
    </xf>
    <xf numFmtId="49" fontId="30" fillId="0" borderId="72" xfId="2" applyNumberFormat="1" applyFont="1" applyFill="1" applyBorder="1" applyAlignment="1" applyProtection="1">
      <alignment vertical="center"/>
      <protection locked="0"/>
    </xf>
    <xf numFmtId="4" fontId="2" fillId="0" borderId="93" xfId="2" applyNumberFormat="1" applyFont="1" applyFill="1" applyBorder="1" applyAlignment="1" applyProtection="1">
      <alignment horizontal="left" vertical="center" wrapText="1"/>
      <protection locked="0"/>
    </xf>
    <xf numFmtId="4" fontId="30" fillId="0" borderId="71" xfId="2" applyNumberFormat="1" applyFont="1" applyFill="1" applyBorder="1" applyAlignment="1" applyProtection="1">
      <alignment vertical="center"/>
      <protection locked="0"/>
    </xf>
    <xf numFmtId="4" fontId="25" fillId="0" borderId="48" xfId="2" applyNumberFormat="1" applyFont="1" applyFill="1" applyBorder="1" applyAlignment="1" applyProtection="1">
      <alignment vertical="center"/>
      <protection locked="0"/>
    </xf>
    <xf numFmtId="49" fontId="25" fillId="0" borderId="72" xfId="2" applyNumberFormat="1" applyFont="1" applyFill="1" applyBorder="1" applyAlignment="1" applyProtection="1">
      <alignment vertical="center"/>
      <protection locked="0"/>
    </xf>
    <xf numFmtId="4" fontId="30" fillId="0" borderId="93" xfId="2" applyNumberFormat="1" applyFont="1" applyFill="1" applyBorder="1" applyAlignment="1" applyProtection="1">
      <alignment vertical="center"/>
    </xf>
    <xf numFmtId="4" fontId="30" fillId="0" borderId="93" xfId="2" applyNumberFormat="1" applyFont="1" applyFill="1" applyBorder="1" applyAlignment="1" applyProtection="1">
      <alignment vertical="center"/>
      <protection locked="0"/>
    </xf>
    <xf numFmtId="4" fontId="25" fillId="0" borderId="93" xfId="2" applyNumberFormat="1" applyFont="1" applyFill="1" applyBorder="1" applyAlignment="1" applyProtection="1">
      <alignment vertical="center"/>
    </xf>
    <xf numFmtId="4" fontId="25" fillId="0" borderId="93" xfId="2" applyNumberFormat="1" applyFont="1" applyFill="1" applyBorder="1" applyAlignment="1" applyProtection="1">
      <alignment vertical="center"/>
      <protection locked="0"/>
    </xf>
    <xf numFmtId="49" fontId="25" fillId="0" borderId="58" xfId="2" applyNumberFormat="1" applyFont="1" applyFill="1" applyBorder="1" applyAlignment="1" applyProtection="1">
      <alignment vertical="center"/>
      <protection locked="0"/>
    </xf>
    <xf numFmtId="4" fontId="2" fillId="0" borderId="94" xfId="2" applyNumberFormat="1" applyFont="1" applyFill="1" applyBorder="1" applyAlignment="1" applyProtection="1">
      <alignment horizontal="left" vertical="center" wrapText="1"/>
      <protection locked="0"/>
    </xf>
    <xf numFmtId="165" fontId="30" fillId="3" borderId="89" xfId="4" applyFont="1" applyFill="1" applyBorder="1" applyAlignment="1" applyProtection="1">
      <alignment horizontal="left" vertical="center" wrapText="1"/>
      <protection locked="0"/>
    </xf>
    <xf numFmtId="4" fontId="30" fillId="3" borderId="91" xfId="2" applyNumberFormat="1" applyFont="1" applyFill="1" applyBorder="1" applyAlignment="1" applyProtection="1">
      <alignment vertical="center"/>
      <protection locked="0"/>
    </xf>
    <xf numFmtId="0" fontId="2" fillId="0" borderId="0" xfId="5" applyFont="1"/>
    <xf numFmtId="0" fontId="2" fillId="0" borderId="0" xfId="2" applyFont="1"/>
    <xf numFmtId="4" fontId="30" fillId="0" borderId="0" xfId="2" applyNumberFormat="1" applyFont="1" applyFill="1" applyAlignment="1" applyProtection="1">
      <alignment vertical="center"/>
      <protection locked="0"/>
    </xf>
    <xf numFmtId="4" fontId="30" fillId="0" borderId="0" xfId="2" applyNumberFormat="1" applyFont="1" applyAlignment="1" applyProtection="1">
      <alignment vertical="center"/>
      <protection locked="0"/>
    </xf>
    <xf numFmtId="0" fontId="22" fillId="0" borderId="0" xfId="2" applyNumberFormat="1" applyFont="1" applyAlignment="1" applyProtection="1">
      <alignment horizontal="center" vertical="center"/>
      <protection locked="0"/>
    </xf>
    <xf numFmtId="4" fontId="22" fillId="0" borderId="0" xfId="2" applyNumberFormat="1" applyFont="1" applyFill="1" applyAlignment="1" applyProtection="1">
      <alignment vertical="center"/>
      <protection locked="0"/>
    </xf>
    <xf numFmtId="4" fontId="22" fillId="0" borderId="0" xfId="2" applyNumberFormat="1" applyFont="1" applyAlignment="1" applyProtection="1">
      <alignment vertical="center"/>
      <protection locked="0"/>
    </xf>
    <xf numFmtId="4" fontId="3" fillId="3" borderId="23" xfId="2" applyNumberFormat="1" applyFont="1" applyFill="1" applyBorder="1" applyAlignment="1" applyProtection="1">
      <alignment horizontal="center" vertical="center" wrapText="1"/>
      <protection locked="0"/>
    </xf>
    <xf numFmtId="4" fontId="30" fillId="6" borderId="22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57" xfId="2" applyNumberFormat="1" applyFont="1" applyFill="1" applyBorder="1" applyAlignment="1" applyProtection="1">
      <alignment vertical="center" wrapText="1"/>
      <protection locked="0"/>
    </xf>
    <xf numFmtId="4" fontId="25" fillId="0" borderId="28" xfId="2" applyNumberFormat="1" applyFont="1" applyBorder="1" applyAlignment="1" applyProtection="1">
      <alignment horizontal="right" vertical="center" wrapText="1"/>
      <protection locked="0"/>
    </xf>
    <xf numFmtId="4" fontId="30" fillId="0" borderId="95" xfId="2" applyNumberFormat="1" applyFont="1" applyFill="1" applyBorder="1" applyAlignment="1" applyProtection="1">
      <alignment horizontal="right" vertical="center" wrapText="1"/>
    </xf>
    <xf numFmtId="4" fontId="3" fillId="0" borderId="60" xfId="2" applyNumberFormat="1" applyFont="1" applyFill="1" applyBorder="1" applyAlignment="1" applyProtection="1">
      <alignment vertical="center" wrapText="1"/>
      <protection locked="0"/>
    </xf>
    <xf numFmtId="4" fontId="25" fillId="0" borderId="37" xfId="2" applyNumberFormat="1" applyFont="1" applyBorder="1" applyAlignment="1" applyProtection="1">
      <alignment horizontal="right" vertical="center" wrapText="1"/>
      <protection locked="0"/>
    </xf>
    <xf numFmtId="4" fontId="30" fillId="0" borderId="96" xfId="2" applyNumberFormat="1" applyFont="1" applyFill="1" applyBorder="1" applyAlignment="1" applyProtection="1">
      <alignment horizontal="right" vertical="center" wrapText="1"/>
    </xf>
    <xf numFmtId="4" fontId="30" fillId="0" borderId="60" xfId="2" applyNumberFormat="1" applyFont="1" applyFill="1" applyBorder="1" applyAlignment="1" applyProtection="1">
      <alignment vertical="center" wrapText="1"/>
      <protection locked="0"/>
    </xf>
    <xf numFmtId="4" fontId="30" fillId="0" borderId="66" xfId="2" applyNumberFormat="1" applyFont="1" applyFill="1" applyBorder="1" applyAlignment="1" applyProtection="1">
      <alignment vertical="center" wrapText="1"/>
      <protection locked="0"/>
    </xf>
    <xf numFmtId="4" fontId="25" fillId="0" borderId="78" xfId="2" applyNumberFormat="1" applyFont="1" applyBorder="1" applyAlignment="1" applyProtection="1">
      <alignment horizontal="right" vertical="center" wrapText="1"/>
      <protection locked="0"/>
    </xf>
    <xf numFmtId="4" fontId="30" fillId="3" borderId="57" xfId="2" applyNumberFormat="1" applyFont="1" applyFill="1" applyBorder="1" applyAlignment="1" applyProtection="1">
      <alignment vertical="center" wrapText="1"/>
      <protection locked="0"/>
    </xf>
    <xf numFmtId="4" fontId="25" fillId="3" borderId="28" xfId="2" applyNumberFormat="1" applyFont="1" applyFill="1" applyBorder="1" applyAlignment="1" applyProtection="1">
      <alignment horizontal="right" vertical="center" wrapText="1"/>
      <protection locked="0"/>
    </xf>
    <xf numFmtId="4" fontId="30" fillId="3" borderId="97" xfId="2" applyNumberFormat="1" applyFont="1" applyFill="1" applyBorder="1" applyAlignment="1" applyProtection="1">
      <alignment horizontal="right" vertical="center" wrapText="1"/>
    </xf>
    <xf numFmtId="4" fontId="25" fillId="0" borderId="60" xfId="2" applyNumberFormat="1" applyFont="1" applyFill="1" applyBorder="1" applyAlignment="1" applyProtection="1">
      <alignment horizontal="left" vertical="center" wrapText="1"/>
      <protection locked="0"/>
    </xf>
    <xf numFmtId="166" fontId="39" fillId="0" borderId="37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37" xfId="2" applyNumberFormat="1" applyFont="1" applyFill="1" applyBorder="1" applyAlignment="1" applyProtection="1">
      <alignment horizontal="right" vertical="center" wrapText="1"/>
      <protection locked="0"/>
    </xf>
    <xf numFmtId="4" fontId="25" fillId="0" borderId="96" xfId="2" applyNumberFormat="1" applyFont="1" applyFill="1" applyBorder="1" applyAlignment="1" applyProtection="1">
      <alignment horizontal="right" vertical="center" wrapText="1"/>
    </xf>
    <xf numFmtId="4" fontId="25" fillId="0" borderId="60" xfId="2" applyNumberFormat="1" applyFont="1" applyFill="1" applyBorder="1" applyAlignment="1">
      <alignment horizontal="left" vertical="center" wrapText="1"/>
    </xf>
    <xf numFmtId="4" fontId="25" fillId="0" borderId="60" xfId="2" applyNumberFormat="1" applyFont="1" applyFill="1" applyBorder="1" applyAlignment="1" applyProtection="1">
      <alignment vertical="center" wrapText="1"/>
      <protection locked="0"/>
    </xf>
    <xf numFmtId="4" fontId="25" fillId="0" borderId="60" xfId="2" applyNumberFormat="1" applyFont="1" applyFill="1" applyBorder="1" applyAlignment="1">
      <alignment horizontal="left" vertical="center"/>
    </xf>
    <xf numFmtId="4" fontId="25" fillId="0" borderId="66" xfId="2" applyNumberFormat="1" applyFont="1" applyFill="1" applyBorder="1" applyAlignment="1" applyProtection="1">
      <alignment vertical="center" wrapText="1"/>
      <protection locked="0"/>
    </xf>
    <xf numFmtId="166" fontId="39" fillId="0" borderId="78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78" xfId="2" applyNumberFormat="1" applyFont="1" applyFill="1" applyBorder="1" applyAlignment="1" applyProtection="1">
      <alignment horizontal="right" vertical="center" wrapText="1"/>
      <protection locked="0"/>
    </xf>
    <xf numFmtId="4" fontId="30" fillId="3" borderId="89" xfId="2" applyNumberFormat="1" applyFont="1" applyFill="1" applyBorder="1" applyAlignment="1" applyProtection="1">
      <alignment vertical="center" wrapText="1"/>
      <protection locked="0"/>
    </xf>
    <xf numFmtId="4" fontId="30" fillId="6" borderId="81" xfId="2" applyNumberFormat="1" applyFont="1" applyFill="1" applyBorder="1" applyAlignment="1" applyProtection="1">
      <alignment horizontal="right" vertical="center" wrapText="1"/>
    </xf>
    <xf numFmtId="4" fontId="30" fillId="6" borderId="98" xfId="2" applyNumberFormat="1" applyFont="1" applyFill="1" applyBorder="1" applyAlignment="1" applyProtection="1">
      <alignment horizontal="right" vertical="center" wrapText="1"/>
    </xf>
    <xf numFmtId="0" fontId="19" fillId="0" borderId="0" xfId="2" applyFont="1" applyFill="1" applyAlignment="1">
      <alignment vertical="center" wrapText="1"/>
    </xf>
    <xf numFmtId="0" fontId="4" fillId="0" borderId="0" xfId="2" applyFont="1"/>
    <xf numFmtId="4" fontId="30" fillId="3" borderId="23" xfId="2" applyNumberFormat="1" applyFont="1" applyFill="1" applyBorder="1" applyAlignment="1" applyProtection="1">
      <alignment vertical="center" wrapText="1"/>
      <protection locked="0"/>
    </xf>
    <xf numFmtId="4" fontId="3" fillId="3" borderId="22" xfId="2" applyNumberFormat="1" applyFont="1" applyFill="1" applyBorder="1" applyAlignment="1" applyProtection="1">
      <alignment horizontal="center" vertical="center" wrapText="1"/>
      <protection locked="0"/>
    </xf>
    <xf numFmtId="4" fontId="3" fillId="6" borderId="99" xfId="2" applyNumberFormat="1" applyFont="1" applyFill="1" applyBorder="1" applyAlignment="1" applyProtection="1">
      <alignment horizontal="center" vertical="center" wrapText="1"/>
      <protection locked="0"/>
    </xf>
    <xf numFmtId="4" fontId="30" fillId="3" borderId="25" xfId="2" applyNumberFormat="1" applyFont="1" applyFill="1" applyBorder="1" applyAlignment="1" applyProtection="1">
      <alignment vertical="center" wrapText="1"/>
      <protection locked="0"/>
    </xf>
    <xf numFmtId="4" fontId="3" fillId="6" borderId="86" xfId="2" applyNumberFormat="1" applyFont="1" applyFill="1" applyBorder="1" applyAlignment="1" applyProtection="1">
      <alignment horizontal="right" vertical="center" wrapText="1"/>
    </xf>
    <xf numFmtId="4" fontId="3" fillId="6" borderId="24" xfId="2" applyNumberFormat="1" applyFont="1" applyFill="1" applyBorder="1" applyAlignment="1" applyProtection="1">
      <alignment horizontal="right" vertical="center" wrapText="1"/>
    </xf>
    <xf numFmtId="4" fontId="25" fillId="0" borderId="55" xfId="2" applyNumberFormat="1" applyFont="1" applyBorder="1" applyAlignment="1" applyProtection="1">
      <alignment vertical="center" wrapText="1"/>
      <protection locked="0"/>
    </xf>
    <xf numFmtId="4" fontId="25" fillId="0" borderId="75" xfId="2" applyNumberFormat="1" applyFont="1" applyBorder="1" applyAlignment="1" applyProtection="1">
      <alignment horizontal="right" vertical="center" wrapText="1"/>
      <protection locked="0"/>
    </xf>
    <xf numFmtId="4" fontId="25" fillId="0" borderId="71" xfId="2" applyNumberFormat="1" applyFont="1" applyBorder="1" applyAlignment="1" applyProtection="1">
      <alignment horizontal="right" vertical="center" wrapText="1"/>
      <protection locked="0"/>
    </xf>
    <xf numFmtId="4" fontId="25" fillId="0" borderId="58" xfId="2" applyNumberFormat="1" applyFont="1" applyBorder="1" applyAlignment="1" applyProtection="1">
      <alignment vertical="center" wrapText="1"/>
      <protection locked="0"/>
    </xf>
    <xf numFmtId="4" fontId="25" fillId="0" borderId="60" xfId="2" applyNumberFormat="1" applyFont="1" applyBorder="1" applyAlignment="1" applyProtection="1">
      <alignment horizontal="right" vertical="center" wrapText="1"/>
      <protection locked="0"/>
    </xf>
    <xf numFmtId="4" fontId="25" fillId="0" borderId="93" xfId="2" applyNumberFormat="1" applyFont="1" applyBorder="1" applyAlignment="1" applyProtection="1">
      <alignment horizontal="right" vertical="center" wrapText="1"/>
      <protection locked="0"/>
    </xf>
    <xf numFmtId="4" fontId="25" fillId="0" borderId="64" xfId="2" applyNumberFormat="1" applyFont="1" applyBorder="1" applyAlignment="1" applyProtection="1">
      <alignment vertical="center" wrapText="1"/>
      <protection locked="0"/>
    </xf>
    <xf numFmtId="4" fontId="30" fillId="3" borderId="26" xfId="2" applyNumberFormat="1" applyFont="1" applyFill="1" applyBorder="1" applyAlignment="1" applyProtection="1">
      <alignment vertical="center" wrapText="1"/>
      <protection locked="0"/>
    </xf>
    <xf numFmtId="4" fontId="3" fillId="6" borderId="25" xfId="2" applyNumberFormat="1" applyFont="1" applyFill="1" applyBorder="1" applyAlignment="1" applyProtection="1">
      <alignment horizontal="right" vertical="center" wrapText="1"/>
    </xf>
    <xf numFmtId="4" fontId="30" fillId="6" borderId="25" xfId="2" applyNumberFormat="1" applyFont="1" applyFill="1" applyBorder="1" applyAlignment="1" applyProtection="1">
      <alignment horizontal="right" vertical="center" wrapText="1"/>
    </xf>
    <xf numFmtId="4" fontId="30" fillId="3" borderId="24" xfId="2" applyNumberFormat="1" applyFont="1" applyFill="1" applyBorder="1" applyAlignment="1" applyProtection="1">
      <alignment horizontal="right" vertical="center" wrapText="1"/>
    </xf>
    <xf numFmtId="4" fontId="30" fillId="3" borderId="88" xfId="2" applyNumberFormat="1" applyFont="1" applyFill="1" applyBorder="1" applyAlignment="1" applyProtection="1">
      <alignment vertical="center" wrapText="1"/>
      <protection locked="0"/>
    </xf>
    <xf numFmtId="4" fontId="30" fillId="6" borderId="88" xfId="2" applyNumberFormat="1" applyFont="1" applyFill="1" applyBorder="1" applyAlignment="1" applyProtection="1">
      <alignment horizontal="right" vertical="center" wrapText="1"/>
    </xf>
    <xf numFmtId="4" fontId="30" fillId="6" borderId="89" xfId="2" applyNumberFormat="1" applyFont="1" applyFill="1" applyBorder="1" applyAlignment="1" applyProtection="1">
      <alignment horizontal="right" vertical="center" wrapText="1"/>
    </xf>
    <xf numFmtId="4" fontId="30" fillId="0" borderId="0" xfId="2" applyNumberFormat="1" applyFont="1" applyAlignment="1">
      <alignment vertical="center" wrapText="1"/>
    </xf>
    <xf numFmtId="4" fontId="30" fillId="6" borderId="23" xfId="2" applyNumberFormat="1" applyFont="1" applyFill="1" applyBorder="1" applyAlignment="1">
      <alignment horizontal="center" vertical="center" wrapText="1"/>
    </xf>
    <xf numFmtId="4" fontId="3" fillId="6" borderId="99" xfId="2" applyNumberFormat="1" applyFont="1" applyFill="1" applyBorder="1" applyAlignment="1">
      <alignment horizontal="center" vertical="center" wrapText="1"/>
    </xf>
    <xf numFmtId="4" fontId="25" fillId="0" borderId="55" xfId="2" applyNumberFormat="1" applyFont="1" applyFill="1" applyBorder="1" applyAlignment="1">
      <alignment horizontal="left" vertical="center" wrapText="1"/>
    </xf>
    <xf numFmtId="4" fontId="25" fillId="0" borderId="57" xfId="2" applyNumberFormat="1" applyFont="1" applyFill="1" applyBorder="1" applyAlignment="1">
      <alignment horizontal="right" vertical="center" wrapText="1"/>
    </xf>
    <xf numFmtId="4" fontId="25" fillId="0" borderId="92" xfId="2" applyNumberFormat="1" applyFont="1" applyFill="1" applyBorder="1" applyAlignment="1">
      <alignment horizontal="right" vertical="center" wrapText="1"/>
    </xf>
    <xf numFmtId="4" fontId="25" fillId="0" borderId="64" xfId="2" applyNumberFormat="1" applyFont="1" applyFill="1" applyBorder="1" applyAlignment="1">
      <alignment horizontal="left" vertical="center" wrapText="1"/>
    </xf>
    <xf numFmtId="4" fontId="25" fillId="0" borderId="64" xfId="2" applyNumberFormat="1" applyFont="1" applyFill="1" applyBorder="1" applyAlignment="1">
      <alignment horizontal="right" vertical="center" wrapText="1"/>
    </xf>
    <xf numFmtId="4" fontId="25" fillId="0" borderId="71" xfId="2" applyNumberFormat="1" applyFont="1" applyFill="1" applyBorder="1" applyAlignment="1">
      <alignment horizontal="right" vertical="center" wrapText="1"/>
    </xf>
    <xf numFmtId="4" fontId="30" fillId="3" borderId="88" xfId="2" applyNumberFormat="1" applyFont="1" applyFill="1" applyBorder="1" applyAlignment="1">
      <alignment horizontal="left" vertical="center" wrapText="1"/>
    </xf>
    <xf numFmtId="4" fontId="30" fillId="6" borderId="0" xfId="2" applyNumberFormat="1" applyFont="1" applyFill="1" applyBorder="1" applyAlignment="1">
      <alignment horizontal="right" vertical="center" wrapText="1"/>
    </xf>
    <xf numFmtId="4" fontId="30" fillId="6" borderId="91" xfId="2" applyNumberFormat="1" applyFont="1" applyFill="1" applyBorder="1" applyAlignment="1">
      <alignment horizontal="right" vertical="center" wrapText="1"/>
    </xf>
    <xf numFmtId="4" fontId="30" fillId="0" borderId="0" xfId="2" applyNumberFormat="1" applyFont="1" applyFill="1" applyBorder="1" applyAlignment="1">
      <alignment vertical="center" wrapText="1"/>
    </xf>
    <xf numFmtId="4" fontId="40" fillId="0" borderId="0" xfId="2" applyNumberFormat="1" applyFont="1" applyFill="1" applyBorder="1" applyAlignment="1">
      <alignment vertical="center"/>
    </xf>
    <xf numFmtId="4" fontId="30" fillId="6" borderId="23" xfId="2" applyNumberFormat="1" applyFont="1" applyFill="1" applyBorder="1" applyAlignment="1">
      <alignment horizontal="center" vertical="center"/>
    </xf>
    <xf numFmtId="4" fontId="3" fillId="3" borderId="99" xfId="2" applyNumberFormat="1" applyFont="1" applyFill="1" applyBorder="1" applyAlignment="1">
      <alignment vertical="center" wrapText="1"/>
    </xf>
    <xf numFmtId="4" fontId="3" fillId="3" borderId="86" xfId="2" applyNumberFormat="1" applyFont="1" applyFill="1" applyBorder="1" applyAlignment="1">
      <alignment horizontal="center" vertical="center" wrapText="1"/>
    </xf>
    <xf numFmtId="4" fontId="30" fillId="3" borderId="86" xfId="2" applyNumberFormat="1" applyFont="1" applyFill="1" applyBorder="1" applyAlignment="1">
      <alignment horizontal="center" vertical="center" wrapText="1"/>
    </xf>
    <xf numFmtId="4" fontId="30" fillId="3" borderId="25" xfId="2" applyNumberFormat="1" applyFont="1" applyFill="1" applyBorder="1" applyAlignment="1">
      <alignment horizontal="center" vertical="center" wrapText="1"/>
    </xf>
    <xf numFmtId="4" fontId="30" fillId="3" borderId="24" xfId="2" applyNumberFormat="1" applyFont="1" applyFill="1" applyBorder="1" applyAlignment="1">
      <alignment horizontal="center" vertical="center" wrapText="1"/>
    </xf>
    <xf numFmtId="4" fontId="3" fillId="3" borderId="23" xfId="2" applyNumberFormat="1" applyFont="1" applyFill="1" applyBorder="1" applyAlignment="1">
      <alignment horizontal="left" vertical="center" wrapText="1"/>
    </xf>
    <xf numFmtId="4" fontId="3" fillId="3" borderId="24" xfId="2" applyNumberFormat="1" applyFont="1" applyFill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4" fontId="25" fillId="0" borderId="58" xfId="2" applyNumberFormat="1" applyFont="1" applyFill="1" applyBorder="1" applyAlignment="1">
      <alignment horizontal="left" vertical="center" wrapText="1"/>
    </xf>
    <xf numFmtId="4" fontId="25" fillId="0" borderId="87" xfId="2" applyNumberFormat="1" applyFont="1" applyFill="1" applyBorder="1" applyAlignment="1">
      <alignment vertical="center"/>
    </xf>
    <xf numFmtId="4" fontId="25" fillId="0" borderId="75" xfId="2" applyNumberFormat="1" applyFont="1" applyFill="1" applyBorder="1" applyAlignment="1">
      <alignment vertical="center"/>
    </xf>
    <xf numFmtId="4" fontId="25" fillId="0" borderId="71" xfId="2" applyNumberFormat="1" applyFont="1" applyFill="1" applyBorder="1" applyAlignment="1">
      <alignment vertical="center"/>
    </xf>
    <xf numFmtId="4" fontId="25" fillId="0" borderId="59" xfId="2" applyNumberFormat="1" applyFont="1" applyFill="1" applyBorder="1" applyAlignment="1">
      <alignment vertical="center"/>
    </xf>
    <xf numFmtId="4" fontId="25" fillId="0" borderId="93" xfId="2" applyNumberFormat="1" applyFont="1" applyFill="1" applyBorder="1" applyAlignment="1">
      <alignment vertical="center"/>
    </xf>
    <xf numFmtId="4" fontId="39" fillId="0" borderId="60" xfId="2" applyNumberFormat="1" applyFont="1" applyFill="1" applyBorder="1" applyAlignment="1">
      <alignment horizontal="left" vertical="center" wrapText="1"/>
    </xf>
    <xf numFmtId="4" fontId="25" fillId="0" borderId="60" xfId="2" applyNumberFormat="1" applyFont="1" applyFill="1" applyBorder="1" applyAlignment="1">
      <alignment vertical="center"/>
    </xf>
    <xf numFmtId="4" fontId="39" fillId="0" borderId="0" xfId="2" applyNumberFormat="1" applyFont="1" applyFill="1" applyBorder="1" applyAlignment="1">
      <alignment horizontal="left" vertical="center" wrapText="1"/>
    </xf>
    <xf numFmtId="4" fontId="25" fillId="0" borderId="54" xfId="2" applyNumberFormat="1" applyFont="1" applyFill="1" applyBorder="1" applyAlignment="1">
      <alignment vertical="center"/>
    </xf>
    <xf numFmtId="4" fontId="25" fillId="0" borderId="0" xfId="2" applyNumberFormat="1" applyFont="1" applyFill="1" applyBorder="1" applyAlignment="1">
      <alignment vertical="center"/>
    </xf>
    <xf numFmtId="4" fontId="25" fillId="0" borderId="48" xfId="2" applyNumberFormat="1" applyFont="1" applyFill="1" applyBorder="1" applyAlignment="1">
      <alignment vertical="center"/>
    </xf>
    <xf numFmtId="4" fontId="30" fillId="6" borderId="25" xfId="2" applyNumberFormat="1" applyFont="1" applyFill="1" applyBorder="1" applyAlignment="1">
      <alignment horizontal="left" vertical="center"/>
    </xf>
    <xf numFmtId="4" fontId="30" fillId="6" borderId="91" xfId="2" applyNumberFormat="1" applyFont="1" applyFill="1" applyBorder="1" applyAlignment="1">
      <alignment vertical="center"/>
    </xf>
    <xf numFmtId="4" fontId="22" fillId="0" borderId="0" xfId="2" applyNumberFormat="1" applyFont="1" applyBorder="1" applyAlignment="1">
      <alignment vertical="center"/>
    </xf>
    <xf numFmtId="4" fontId="3" fillId="6" borderId="23" xfId="2" applyNumberFormat="1" applyFont="1" applyFill="1" applyBorder="1" applyAlignment="1">
      <alignment horizontal="center" vertical="center"/>
    </xf>
    <xf numFmtId="4" fontId="3" fillId="6" borderId="52" xfId="2" applyNumberFormat="1" applyFont="1" applyFill="1" applyBorder="1" applyAlignment="1">
      <alignment horizontal="center" vertical="center" wrapText="1"/>
    </xf>
    <xf numFmtId="4" fontId="30" fillId="0" borderId="55" xfId="2" applyNumberFormat="1" applyFont="1" applyBorder="1" applyAlignment="1" applyProtection="1">
      <alignment horizontal="justify" vertical="center"/>
      <protection locked="0"/>
    </xf>
    <xf numFmtId="4" fontId="25" fillId="0" borderId="57" xfId="2" applyNumberFormat="1" applyFont="1" applyBorder="1" applyAlignment="1" applyProtection="1">
      <alignment horizontal="right" vertical="center"/>
      <protection locked="0"/>
    </xf>
    <xf numFmtId="4" fontId="25" fillId="0" borderId="56" xfId="2" applyNumberFormat="1" applyFont="1" applyBorder="1" applyAlignment="1" applyProtection="1">
      <alignment horizontal="right" vertical="center" wrapText="1"/>
      <protection locked="0"/>
    </xf>
    <xf numFmtId="4" fontId="25" fillId="0" borderId="92" xfId="2" applyNumberFormat="1" applyFont="1" applyBorder="1" applyAlignment="1" applyProtection="1">
      <alignment horizontal="right" vertical="center" wrapText="1"/>
      <protection locked="0"/>
    </xf>
    <xf numFmtId="4" fontId="30" fillId="0" borderId="58" xfId="2" applyNumberFormat="1" applyFont="1" applyBorder="1" applyAlignment="1" applyProtection="1">
      <alignment horizontal="justify" vertical="center"/>
      <protection locked="0"/>
    </xf>
    <xf numFmtId="4" fontId="25" fillId="0" borderId="60" xfId="2" applyNumberFormat="1" applyFont="1" applyBorder="1" applyAlignment="1" applyProtection="1">
      <alignment horizontal="right" vertical="center"/>
      <protection locked="0"/>
    </xf>
    <xf numFmtId="4" fontId="25" fillId="0" borderId="59" xfId="2" applyNumberFormat="1" applyFont="1" applyBorder="1" applyAlignment="1" applyProtection="1">
      <alignment horizontal="right" vertical="center" wrapText="1"/>
      <protection locked="0"/>
    </xf>
    <xf numFmtId="4" fontId="25" fillId="0" borderId="58" xfId="2" applyNumberFormat="1" applyFont="1" applyBorder="1" applyAlignment="1" applyProtection="1">
      <alignment horizontal="justify" vertical="center"/>
      <protection locked="0"/>
    </xf>
    <xf numFmtId="4" fontId="39" fillId="0" borderId="60" xfId="2" applyNumberFormat="1" applyFont="1" applyBorder="1" applyAlignment="1" applyProtection="1">
      <alignment horizontal="right" vertical="center"/>
      <protection locked="0"/>
    </xf>
    <xf numFmtId="4" fontId="39" fillId="0" borderId="59" xfId="2" applyNumberFormat="1" applyFont="1" applyBorder="1" applyAlignment="1" applyProtection="1">
      <alignment horizontal="right" vertical="center" wrapText="1"/>
      <protection locked="0"/>
    </xf>
    <xf numFmtId="4" fontId="39" fillId="0" borderId="93" xfId="2" applyNumberFormat="1" applyFont="1" applyBorder="1" applyAlignment="1" applyProtection="1">
      <alignment horizontal="right" vertical="center" wrapText="1"/>
      <protection locked="0"/>
    </xf>
    <xf numFmtId="4" fontId="30" fillId="0" borderId="67" xfId="2" applyNumberFormat="1" applyFont="1" applyBorder="1" applyAlignment="1" applyProtection="1">
      <alignment horizontal="justify" vertical="center"/>
      <protection locked="0"/>
    </xf>
    <xf numFmtId="4" fontId="25" fillId="0" borderId="69" xfId="2" applyNumberFormat="1" applyFont="1" applyBorder="1" applyAlignment="1" applyProtection="1">
      <alignment horizontal="right" vertical="center"/>
      <protection locked="0"/>
    </xf>
    <xf numFmtId="4" fontId="25" fillId="0" borderId="68" xfId="2" applyNumberFormat="1" applyFont="1" applyBorder="1" applyAlignment="1" applyProtection="1">
      <alignment horizontal="right" vertical="center" wrapText="1"/>
      <protection locked="0"/>
    </xf>
    <xf numFmtId="4" fontId="25" fillId="0" borderId="100" xfId="2" applyNumberFormat="1" applyFont="1" applyBorder="1" applyAlignment="1" applyProtection="1">
      <alignment horizontal="right" vertical="center" wrapText="1"/>
      <protection locked="0"/>
    </xf>
    <xf numFmtId="4" fontId="30" fillId="0" borderId="64" xfId="2" applyNumberFormat="1" applyFont="1" applyBorder="1" applyAlignment="1" applyProtection="1">
      <alignment horizontal="justify" vertical="center"/>
      <protection locked="0"/>
    </xf>
    <xf numFmtId="4" fontId="25" fillId="0" borderId="0" xfId="2" applyNumberFormat="1" applyFont="1" applyBorder="1" applyAlignment="1" applyProtection="1">
      <alignment horizontal="right" vertical="center"/>
      <protection locked="0"/>
    </xf>
    <xf numFmtId="4" fontId="25" fillId="0" borderId="54" xfId="2" applyNumberFormat="1" applyFont="1" applyBorder="1" applyAlignment="1" applyProtection="1">
      <alignment horizontal="right" vertical="center" wrapText="1"/>
      <protection locked="0"/>
    </xf>
    <xf numFmtId="4" fontId="25" fillId="0" borderId="48" xfId="2" applyNumberFormat="1" applyFont="1" applyBorder="1" applyAlignment="1" applyProtection="1">
      <alignment horizontal="right" vertical="center" wrapText="1"/>
      <protection locked="0"/>
    </xf>
    <xf numFmtId="4" fontId="30" fillId="6" borderId="88" xfId="2" applyNumberFormat="1" applyFont="1" applyFill="1" applyBorder="1" applyAlignment="1" applyProtection="1">
      <alignment horizontal="justify" vertical="center"/>
      <protection locked="0"/>
    </xf>
    <xf numFmtId="4" fontId="30" fillId="3" borderId="88" xfId="2" applyNumberFormat="1" applyFont="1" applyFill="1" applyBorder="1" applyAlignment="1" applyProtection="1">
      <alignment horizontal="right" vertical="center"/>
    </xf>
    <xf numFmtId="4" fontId="30" fillId="6" borderId="91" xfId="2" applyNumberFormat="1" applyFont="1" applyFill="1" applyBorder="1" applyAlignment="1" applyProtection="1">
      <alignment horizontal="right" vertical="center"/>
    </xf>
    <xf numFmtId="4" fontId="3" fillId="6" borderId="22" xfId="2" applyNumberFormat="1" applyFont="1" applyFill="1" applyBorder="1" applyAlignment="1" applyProtection="1">
      <alignment horizontal="left" vertical="center" wrapText="1"/>
      <protection locked="0"/>
    </xf>
    <xf numFmtId="4" fontId="3" fillId="0" borderId="26" xfId="2" applyNumberFormat="1" applyFont="1" applyFill="1" applyBorder="1" applyAlignment="1" applyProtection="1">
      <alignment vertical="center" wrapText="1"/>
      <protection locked="0"/>
    </xf>
    <xf numFmtId="4" fontId="30" fillId="0" borderId="88" xfId="2" applyNumberFormat="1" applyFont="1" applyBorder="1" applyAlignment="1" applyProtection="1">
      <alignment horizontal="right" vertical="center" wrapText="1"/>
      <protection locked="0"/>
    </xf>
    <xf numFmtId="4" fontId="30" fillId="0" borderId="91" xfId="2" applyNumberFormat="1" applyFont="1" applyFill="1" applyBorder="1" applyAlignment="1" applyProtection="1">
      <alignment horizontal="right" vertical="center" wrapText="1"/>
    </xf>
    <xf numFmtId="4" fontId="30" fillId="0" borderId="26" xfId="2" applyNumberFormat="1" applyFont="1" applyFill="1" applyBorder="1" applyAlignment="1" applyProtection="1">
      <alignment vertical="center" wrapText="1"/>
      <protection locked="0"/>
    </xf>
    <xf numFmtId="4" fontId="30" fillId="0" borderId="25" xfId="2" applyNumberFormat="1" applyFont="1" applyFill="1" applyBorder="1" applyAlignment="1" applyProtection="1">
      <alignment vertical="center" wrapText="1"/>
      <protection locked="0"/>
    </xf>
    <xf numFmtId="4" fontId="30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30" fillId="0" borderId="24" xfId="2" applyNumberFormat="1" applyFont="1" applyFill="1" applyBorder="1" applyAlignment="1" applyProtection="1">
      <alignment horizontal="right" vertical="center" wrapText="1"/>
    </xf>
    <xf numFmtId="4" fontId="25" fillId="0" borderId="57" xfId="2" applyNumberFormat="1" applyFont="1" applyFill="1" applyBorder="1" applyAlignment="1" applyProtection="1">
      <alignment horizontal="left" vertical="center" wrapText="1"/>
      <protection locked="0"/>
    </xf>
    <xf numFmtId="166" fontId="39" fillId="0" borderId="28" xfId="2" applyNumberFormat="1" applyFont="1" applyFill="1" applyBorder="1" applyAlignment="1" applyProtection="1">
      <alignment horizontal="right" vertical="center" wrapText="1"/>
      <protection locked="0"/>
    </xf>
    <xf numFmtId="166" fontId="39" fillId="0" borderId="75" xfId="2" applyNumberFormat="1" applyFont="1" applyFill="1" applyBorder="1" applyAlignment="1" applyProtection="1">
      <alignment horizontal="right" vertical="center" wrapText="1"/>
      <protection locked="0"/>
    </xf>
    <xf numFmtId="166" fontId="39" fillId="0" borderId="32" xfId="2" applyNumberFormat="1" applyFont="1" applyFill="1" applyBorder="1" applyAlignment="1" applyProtection="1">
      <alignment horizontal="right" vertical="center" wrapText="1"/>
      <protection locked="0"/>
    </xf>
    <xf numFmtId="166" fontId="39" fillId="0" borderId="60" xfId="2" applyNumberFormat="1" applyFont="1" applyFill="1" applyBorder="1" applyAlignment="1" applyProtection="1">
      <alignment horizontal="right" vertical="center" wrapText="1"/>
      <protection locked="0"/>
    </xf>
    <xf numFmtId="4" fontId="30" fillId="3" borderId="90" xfId="2" applyNumberFormat="1" applyFont="1" applyFill="1" applyBorder="1" applyAlignment="1" applyProtection="1">
      <alignment horizontal="right" vertical="center" wrapText="1"/>
    </xf>
    <xf numFmtId="4" fontId="30" fillId="3" borderId="91" xfId="2" applyNumberFormat="1" applyFont="1" applyFill="1" applyBorder="1" applyAlignment="1" applyProtection="1">
      <alignment horizontal="right" vertical="center" wrapText="1"/>
    </xf>
    <xf numFmtId="4" fontId="44" fillId="0" borderId="0" xfId="2" applyNumberFormat="1" applyFont="1" applyFill="1" applyAlignment="1">
      <alignment vertical="center" wrapText="1"/>
    </xf>
    <xf numFmtId="4" fontId="33" fillId="0" borderId="0" xfId="2" applyNumberFormat="1" applyFont="1" applyAlignment="1" applyProtection="1">
      <alignment vertical="center"/>
      <protection locked="0"/>
    </xf>
    <xf numFmtId="4" fontId="3" fillId="3" borderId="0" xfId="2" applyNumberFormat="1" applyFont="1" applyFill="1" applyBorder="1" applyAlignment="1" applyProtection="1">
      <alignment horizontal="center" vertical="center" wrapText="1"/>
      <protection locked="0"/>
    </xf>
    <xf numFmtId="4" fontId="30" fillId="3" borderId="26" xfId="2" applyNumberFormat="1" applyFont="1" applyFill="1" applyBorder="1" applyAlignment="1" applyProtection="1">
      <alignment horizontal="left" vertical="center"/>
      <protection locked="0"/>
    </xf>
    <xf numFmtId="4" fontId="30" fillId="3" borderId="26" xfId="2" applyNumberFormat="1" applyFont="1" applyFill="1" applyBorder="1" applyAlignment="1" applyProtection="1">
      <alignment horizontal="right" vertical="center"/>
    </xf>
    <xf numFmtId="4" fontId="30" fillId="3" borderId="24" xfId="2" applyNumberFormat="1" applyFont="1" applyFill="1" applyBorder="1" applyAlignment="1" applyProtection="1">
      <alignment horizontal="right" vertical="center"/>
    </xf>
    <xf numFmtId="4" fontId="2" fillId="0" borderId="55" xfId="2" applyNumberFormat="1" applyFont="1" applyFill="1" applyBorder="1" applyAlignment="1" applyProtection="1">
      <alignment horizontal="left" vertical="center" wrapText="1"/>
      <protection locked="0"/>
    </xf>
    <xf numFmtId="4" fontId="30" fillId="0" borderId="75" xfId="2" applyNumberFormat="1" applyFont="1" applyFill="1" applyBorder="1" applyAlignment="1" applyProtection="1">
      <alignment horizontal="right" vertical="center"/>
      <protection locked="0"/>
    </xf>
    <xf numFmtId="4" fontId="30" fillId="0" borderId="71" xfId="2" applyNumberFormat="1" applyFont="1" applyFill="1" applyBorder="1" applyAlignment="1" applyProtection="1">
      <alignment horizontal="right" vertical="center"/>
      <protection locked="0"/>
    </xf>
    <xf numFmtId="4" fontId="2" fillId="0" borderId="58" xfId="2" applyNumberFormat="1" applyFont="1" applyFill="1" applyBorder="1" applyAlignment="1" applyProtection="1">
      <alignment horizontal="left" vertical="center"/>
      <protection locked="0"/>
    </xf>
    <xf numFmtId="4" fontId="25" fillId="0" borderId="75" xfId="2" applyNumberFormat="1" applyFont="1" applyFill="1" applyBorder="1" applyAlignment="1" applyProtection="1">
      <alignment horizontal="right" vertical="center"/>
      <protection locked="0"/>
    </xf>
    <xf numFmtId="4" fontId="25" fillId="0" borderId="71" xfId="2" applyNumberFormat="1" applyFont="1" applyFill="1" applyBorder="1" applyAlignment="1" applyProtection="1">
      <alignment horizontal="right" vertical="center"/>
      <protection locked="0"/>
    </xf>
    <xf numFmtId="4" fontId="25" fillId="0" borderId="58" xfId="2" applyNumberFormat="1" applyFont="1" applyBorder="1" applyAlignment="1" applyProtection="1">
      <alignment horizontal="left" vertical="center"/>
      <protection locked="0"/>
    </xf>
    <xf numFmtId="4" fontId="25" fillId="0" borderId="58" xfId="2" applyNumberFormat="1" applyFont="1" applyFill="1" applyBorder="1" applyAlignment="1" applyProtection="1">
      <alignment horizontal="right" vertical="center"/>
      <protection locked="0"/>
    </xf>
    <xf numFmtId="4" fontId="25" fillId="0" borderId="60" xfId="2" applyNumberFormat="1" applyFont="1" applyFill="1" applyBorder="1" applyAlignment="1" applyProtection="1">
      <alignment horizontal="right" vertical="center"/>
      <protection locked="0"/>
    </xf>
    <xf numFmtId="4" fontId="25" fillId="0" borderId="58" xfId="2" applyNumberFormat="1" applyFont="1" applyFill="1" applyBorder="1" applyAlignment="1" applyProtection="1">
      <alignment horizontal="left" vertical="center" wrapText="1"/>
      <protection locked="0"/>
    </xf>
    <xf numFmtId="4" fontId="25" fillId="0" borderId="58" xfId="2" applyNumberFormat="1" applyFont="1" applyFill="1" applyBorder="1" applyAlignment="1" applyProtection="1">
      <alignment horizontal="left" vertical="center"/>
      <protection locked="0"/>
    </xf>
    <xf numFmtId="4" fontId="25" fillId="0" borderId="58" xfId="2" applyNumberFormat="1" applyFont="1" applyBorder="1" applyAlignment="1" applyProtection="1">
      <alignment horizontal="right" vertical="center"/>
      <protection locked="0"/>
    </xf>
    <xf numFmtId="4" fontId="25" fillId="0" borderId="59" xfId="2" applyNumberFormat="1" applyFont="1" applyBorder="1" applyAlignment="1" applyProtection="1">
      <alignment horizontal="right" vertical="center"/>
      <protection locked="0"/>
    </xf>
    <xf numFmtId="4" fontId="25" fillId="0" borderId="64" xfId="2" applyNumberFormat="1" applyFont="1" applyBorder="1" applyAlignment="1" applyProtection="1">
      <alignment horizontal="left" vertical="center"/>
      <protection locked="0"/>
    </xf>
    <xf numFmtId="4" fontId="25" fillId="0" borderId="65" xfId="2" applyNumberFormat="1" applyFont="1" applyBorder="1" applyAlignment="1" applyProtection="1">
      <alignment horizontal="right" vertical="center"/>
      <protection locked="0"/>
    </xf>
    <xf numFmtId="4" fontId="30" fillId="6" borderId="25" xfId="2" applyNumberFormat="1" applyFont="1" applyFill="1" applyBorder="1" applyAlignment="1" applyProtection="1">
      <alignment horizontal="right" vertical="center"/>
    </xf>
    <xf numFmtId="4" fontId="25" fillId="0" borderId="72" xfId="2" applyNumberFormat="1" applyFont="1" applyFill="1" applyBorder="1" applyAlignment="1" applyProtection="1">
      <alignment horizontal="right" vertical="center"/>
      <protection locked="0"/>
    </xf>
    <xf numFmtId="4" fontId="25" fillId="0" borderId="59" xfId="2" applyNumberFormat="1" applyFont="1" applyFill="1" applyBorder="1" applyAlignment="1" applyProtection="1">
      <alignment horizontal="right" vertical="center"/>
      <protection locked="0"/>
    </xf>
    <xf numFmtId="4" fontId="25" fillId="0" borderId="64" xfId="2" applyNumberFormat="1" applyFont="1" applyFill="1" applyBorder="1" applyAlignment="1" applyProtection="1">
      <alignment horizontal="left" vertical="center" wrapText="1"/>
      <protection locked="0"/>
    </xf>
    <xf numFmtId="4" fontId="25" fillId="0" borderId="66" xfId="2" applyNumberFormat="1" applyFont="1" applyBorder="1" applyAlignment="1" applyProtection="1">
      <alignment horizontal="right" vertical="center"/>
      <protection locked="0"/>
    </xf>
    <xf numFmtId="4" fontId="3" fillId="6" borderId="88" xfId="2" applyNumberFormat="1" applyFont="1" applyFill="1" applyBorder="1" applyAlignment="1" applyProtection="1">
      <alignment vertical="center"/>
      <protection locked="0"/>
    </xf>
    <xf numFmtId="4" fontId="30" fillId="3" borderId="55" xfId="2" applyNumberFormat="1" applyFont="1" applyFill="1" applyBorder="1" applyAlignment="1" applyProtection="1">
      <alignment vertical="center"/>
      <protection locked="0"/>
    </xf>
    <xf numFmtId="4" fontId="30" fillId="3" borderId="89" xfId="2" applyNumberFormat="1" applyFont="1" applyFill="1" applyBorder="1" applyAlignment="1" applyProtection="1">
      <alignment vertical="center"/>
      <protection locked="0"/>
    </xf>
    <xf numFmtId="4" fontId="30" fillId="3" borderId="22" xfId="2" applyNumberFormat="1" applyFont="1" applyFill="1" applyBorder="1" applyAlignment="1" applyProtection="1">
      <alignment horizontal="center" vertical="center" wrapText="1"/>
      <protection locked="0"/>
    </xf>
    <xf numFmtId="4" fontId="3" fillId="3" borderId="99" xfId="2" applyNumberFormat="1" applyFont="1" applyFill="1" applyBorder="1" applyAlignment="1" applyProtection="1">
      <alignment horizontal="center" vertical="center" wrapText="1"/>
      <protection locked="0"/>
    </xf>
    <xf numFmtId="4" fontId="30" fillId="0" borderId="55" xfId="2" applyNumberFormat="1" applyFont="1" applyFill="1" applyBorder="1" applyAlignment="1" applyProtection="1">
      <alignment vertical="center"/>
      <protection locked="0"/>
    </xf>
    <xf numFmtId="4" fontId="30" fillId="0" borderId="72" xfId="2" applyNumberFormat="1" applyFont="1" applyBorder="1" applyAlignment="1" applyProtection="1">
      <alignment vertical="center"/>
      <protection locked="0"/>
    </xf>
    <xf numFmtId="4" fontId="30" fillId="0" borderId="71" xfId="2" applyNumberFormat="1" applyFont="1" applyBorder="1" applyAlignment="1" applyProtection="1">
      <alignment vertical="center"/>
      <protection locked="0"/>
    </xf>
    <xf numFmtId="4" fontId="25" fillId="0" borderId="58" xfId="2" applyNumberFormat="1" applyFont="1" applyFill="1" applyBorder="1" applyAlignment="1" applyProtection="1">
      <alignment vertical="center"/>
      <protection locked="0"/>
    </xf>
    <xf numFmtId="4" fontId="39" fillId="0" borderId="59" xfId="2" applyNumberFormat="1" applyFont="1" applyBorder="1" applyAlignment="1" applyProtection="1">
      <alignment vertical="center"/>
      <protection locked="0"/>
    </xf>
    <xf numFmtId="4" fontId="39" fillId="0" borderId="75" xfId="2" applyNumberFormat="1" applyFont="1" applyBorder="1" applyAlignment="1" applyProtection="1">
      <alignment vertical="center"/>
      <protection locked="0"/>
    </xf>
    <xf numFmtId="4" fontId="39" fillId="0" borderId="87" xfId="2" applyNumberFormat="1" applyFont="1" applyBorder="1" applyAlignment="1" applyProtection="1">
      <alignment vertical="center"/>
      <protection locked="0"/>
    </xf>
    <xf numFmtId="4" fontId="25" fillId="0" borderId="58" xfId="2" applyNumberFormat="1" applyFont="1" applyFill="1" applyBorder="1" applyAlignment="1" applyProtection="1">
      <alignment vertical="center" wrapText="1"/>
      <protection locked="0"/>
    </xf>
    <xf numFmtId="4" fontId="39" fillId="0" borderId="72" xfId="2" applyNumberFormat="1" applyFont="1" applyBorder="1" applyAlignment="1" applyProtection="1">
      <alignment vertical="center"/>
      <protection locked="0"/>
    </xf>
    <xf numFmtId="4" fontId="30" fillId="0" borderId="60" xfId="2" applyNumberFormat="1" applyFont="1" applyFill="1" applyBorder="1" applyAlignment="1" applyProtection="1">
      <alignment vertical="center"/>
      <protection locked="0"/>
    </xf>
    <xf numFmtId="4" fontId="30" fillId="0" borderId="87" xfId="2" applyNumberFormat="1" applyFont="1" applyBorder="1" applyAlignment="1" applyProtection="1">
      <alignment vertical="center"/>
      <protection locked="0"/>
    </xf>
    <xf numFmtId="4" fontId="30" fillId="0" borderId="75" xfId="2" applyNumberFormat="1" applyFont="1" applyBorder="1" applyAlignment="1" applyProtection="1">
      <alignment vertical="center"/>
      <protection locked="0"/>
    </xf>
    <xf numFmtId="4" fontId="25" fillId="0" borderId="60" xfId="2" applyNumberFormat="1" applyFont="1" applyFill="1" applyBorder="1" applyAlignment="1" applyProtection="1">
      <alignment horizontal="left" vertical="center"/>
      <protection locked="0"/>
    </xf>
    <xf numFmtId="4" fontId="39" fillId="0" borderId="59" xfId="2" applyNumberFormat="1" applyFont="1" applyBorder="1" applyAlignment="1" applyProtection="1">
      <alignment horizontal="right" vertical="center"/>
      <protection locked="0"/>
    </xf>
    <xf numFmtId="4" fontId="25" fillId="0" borderId="66" xfId="2" applyNumberFormat="1" applyFont="1" applyFill="1" applyBorder="1" applyAlignment="1" applyProtection="1">
      <alignment horizontal="left" vertical="center" wrapText="1"/>
      <protection locked="0"/>
    </xf>
    <xf numFmtId="4" fontId="3" fillId="6" borderId="89" xfId="2" applyNumberFormat="1" applyFont="1" applyFill="1" applyBorder="1" applyAlignment="1" applyProtection="1">
      <alignment vertical="center"/>
      <protection locked="0"/>
    </xf>
    <xf numFmtId="4" fontId="30" fillId="3" borderId="90" xfId="2" applyNumberFormat="1" applyFont="1" applyFill="1" applyBorder="1" applyAlignment="1" applyProtection="1">
      <alignment vertical="center"/>
    </xf>
    <xf numFmtId="4" fontId="30" fillId="3" borderId="91" xfId="2" applyNumberFormat="1" applyFont="1" applyFill="1" applyBorder="1" applyAlignment="1" applyProtection="1">
      <alignment vertical="center"/>
    </xf>
    <xf numFmtId="4" fontId="22" fillId="0" borderId="0" xfId="2" applyNumberFormat="1" applyFont="1" applyAlignment="1">
      <alignment horizontal="justify" vertical="center"/>
    </xf>
    <xf numFmtId="4" fontId="3" fillId="6" borderId="22" xfId="2" applyNumberFormat="1" applyFont="1" applyFill="1" applyBorder="1" applyAlignment="1">
      <alignment vertical="center"/>
    </xf>
    <xf numFmtId="4" fontId="3" fillId="3" borderId="99" xfId="2" applyNumberFormat="1" applyFont="1" applyFill="1" applyBorder="1" applyAlignment="1">
      <alignment horizontal="center" vertical="center" wrapText="1"/>
    </xf>
    <xf numFmtId="4" fontId="25" fillId="0" borderId="26" xfId="2" applyNumberFormat="1" applyFont="1" applyBorder="1" applyAlignment="1" applyProtection="1">
      <alignment horizontal="justify" vertical="center"/>
      <protection locked="0"/>
    </xf>
    <xf numFmtId="4" fontId="30" fillId="3" borderId="88" xfId="2" applyNumberFormat="1" applyFont="1" applyFill="1" applyBorder="1" applyAlignment="1" applyProtection="1">
      <alignment horizontal="left" vertical="center"/>
      <protection locked="0"/>
    </xf>
    <xf numFmtId="4" fontId="30" fillId="6" borderId="88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/>
    <xf numFmtId="4" fontId="30" fillId="6" borderId="99" xfId="2" applyNumberFormat="1" applyFont="1" applyFill="1" applyBorder="1" applyAlignment="1">
      <alignment horizontal="center" vertical="center" wrapText="1"/>
    </xf>
    <xf numFmtId="4" fontId="25" fillId="0" borderId="88" xfId="2" applyNumberFormat="1" applyFont="1" applyFill="1" applyBorder="1" applyAlignment="1" applyProtection="1">
      <alignment horizontal="left" vertical="center" wrapText="1"/>
      <protection locked="0"/>
    </xf>
    <xf numFmtId="4" fontId="25" fillId="0" borderId="91" xfId="2" applyNumberFormat="1" applyFont="1" applyFill="1" applyBorder="1" applyAlignment="1" applyProtection="1">
      <alignment horizontal="right" vertical="center"/>
      <protection locked="0"/>
    </xf>
    <xf numFmtId="4" fontId="3" fillId="0" borderId="0" xfId="2" applyNumberFormat="1" applyFont="1" applyFill="1" applyAlignment="1" applyProtection="1">
      <alignment vertical="center" wrapText="1"/>
      <protection locked="0"/>
    </xf>
    <xf numFmtId="4" fontId="46" fillId="0" borderId="0" xfId="2" applyNumberFormat="1" applyFont="1" applyFill="1" applyAlignment="1" applyProtection="1">
      <alignment vertical="center"/>
      <protection locked="0"/>
    </xf>
    <xf numFmtId="4" fontId="47" fillId="0" borderId="0" xfId="2" applyNumberFormat="1" applyFont="1" applyFill="1" applyAlignment="1" applyProtection="1">
      <alignment vertical="center"/>
      <protection locked="0"/>
    </xf>
    <xf numFmtId="4" fontId="30" fillId="3" borderId="53" xfId="2" applyNumberFormat="1" applyFont="1" applyFill="1" applyBorder="1" applyAlignment="1" applyProtection="1">
      <alignment horizontal="center" vertical="center" wrapText="1"/>
      <protection locked="0"/>
    </xf>
    <xf numFmtId="4" fontId="3" fillId="3" borderId="99" xfId="2" applyNumberFormat="1" applyFont="1" applyFill="1" applyBorder="1" applyAlignment="1" applyProtection="1">
      <alignment vertical="center" wrapText="1"/>
      <protection locked="0"/>
    </xf>
    <xf numFmtId="4" fontId="30" fillId="3" borderId="48" xfId="2" applyNumberFormat="1" applyFont="1" applyFill="1" applyBorder="1" applyAlignment="1" applyProtection="1">
      <alignment horizontal="center" vertical="center" wrapText="1"/>
      <protection locked="0"/>
    </xf>
    <xf numFmtId="4" fontId="30" fillId="3" borderId="23" xfId="2" applyNumberFormat="1" applyFont="1" applyFill="1" applyBorder="1" applyAlignment="1" applyProtection="1">
      <alignment horizontal="center" vertical="center" wrapText="1"/>
      <protection locked="0"/>
    </xf>
    <xf numFmtId="4" fontId="25" fillId="3" borderId="101" xfId="2" applyNumberFormat="1" applyFont="1" applyFill="1" applyBorder="1" applyAlignment="1" applyProtection="1">
      <alignment horizontal="center" vertical="center" wrapText="1"/>
      <protection locked="0"/>
    </xf>
    <xf numFmtId="4" fontId="25" fillId="3" borderId="102" xfId="2" applyNumberFormat="1" applyFont="1" applyFill="1" applyBorder="1" applyAlignment="1" applyProtection="1">
      <alignment horizontal="center" vertical="center" wrapText="1"/>
      <protection locked="0"/>
    </xf>
    <xf numFmtId="4" fontId="25" fillId="3" borderId="23" xfId="2" applyNumberFormat="1" applyFont="1" applyFill="1" applyBorder="1" applyAlignment="1" applyProtection="1">
      <alignment horizontal="center" vertical="center" wrapText="1"/>
      <protection locked="0"/>
    </xf>
    <xf numFmtId="4" fontId="25" fillId="3" borderId="86" xfId="2" applyNumberFormat="1" applyFont="1" applyFill="1" applyBorder="1" applyAlignment="1" applyProtection="1">
      <alignment horizontal="center" vertical="center" wrapText="1"/>
      <protection locked="0"/>
    </xf>
    <xf numFmtId="4" fontId="30" fillId="3" borderId="99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89" xfId="2" applyNumberFormat="1" applyFont="1" applyFill="1" applyBorder="1" applyAlignment="1">
      <alignment horizontal="left" vertical="center" wrapText="1"/>
    </xf>
    <xf numFmtId="4" fontId="30" fillId="0" borderId="103" xfId="2" applyNumberFormat="1" applyFont="1" applyFill="1" applyBorder="1" applyAlignment="1" applyProtection="1">
      <alignment horizontal="right" vertical="center" wrapText="1"/>
      <protection locked="0"/>
    </xf>
    <xf numFmtId="4" fontId="30" fillId="0" borderId="104" xfId="2" applyNumberFormat="1" applyFont="1" applyFill="1" applyBorder="1" applyAlignment="1" applyProtection="1">
      <alignment horizontal="right" vertical="center" wrapText="1"/>
      <protection locked="0"/>
    </xf>
    <xf numFmtId="4" fontId="30" fillId="0" borderId="26" xfId="2" applyNumberFormat="1" applyFont="1" applyFill="1" applyBorder="1" applyAlignment="1" applyProtection="1">
      <alignment horizontal="right" vertical="center" wrapText="1"/>
      <protection locked="0"/>
    </xf>
    <xf numFmtId="4" fontId="30" fillId="0" borderId="105" xfId="2" applyNumberFormat="1" applyFont="1" applyFill="1" applyBorder="1" applyAlignment="1" applyProtection="1">
      <alignment horizontal="right" vertical="center" wrapText="1"/>
      <protection locked="0"/>
    </xf>
    <xf numFmtId="4" fontId="30" fillId="0" borderId="24" xfId="2" applyNumberFormat="1" applyFont="1" applyFill="1" applyBorder="1" applyAlignment="1" applyProtection="1">
      <alignment horizontal="right" vertical="center" wrapText="1"/>
      <protection locked="0"/>
    </xf>
    <xf numFmtId="4" fontId="30" fillId="0" borderId="103" xfId="2" applyNumberFormat="1" applyFont="1" applyFill="1" applyBorder="1" applyAlignment="1" applyProtection="1">
      <alignment vertical="center" wrapText="1"/>
      <protection locked="0"/>
    </xf>
    <xf numFmtId="4" fontId="30" fillId="0" borderId="104" xfId="2" applyNumberFormat="1" applyFont="1" applyFill="1" applyBorder="1" applyAlignment="1" applyProtection="1">
      <alignment vertical="center" wrapText="1"/>
      <protection locked="0"/>
    </xf>
    <xf numFmtId="4" fontId="30" fillId="0" borderId="105" xfId="2" applyNumberFormat="1" applyFont="1" applyFill="1" applyBorder="1" applyAlignment="1" applyProtection="1">
      <alignment vertical="center" wrapText="1"/>
      <protection locked="0"/>
    </xf>
    <xf numFmtId="4" fontId="30" fillId="0" borderId="86" xfId="2" applyNumberFormat="1" applyFont="1" applyFill="1" applyBorder="1" applyAlignment="1" applyProtection="1">
      <alignment vertical="center" wrapText="1"/>
      <protection locked="0"/>
    </xf>
    <xf numFmtId="4" fontId="30" fillId="0" borderId="24" xfId="2" applyNumberFormat="1" applyFont="1" applyFill="1" applyBorder="1" applyAlignment="1" applyProtection="1">
      <alignment vertical="center" wrapText="1"/>
      <protection locked="0"/>
    </xf>
    <xf numFmtId="4" fontId="25" fillId="0" borderId="72" xfId="2" applyNumberFormat="1" applyFont="1" applyFill="1" applyBorder="1" applyAlignment="1" applyProtection="1">
      <alignment horizontal="left" vertical="center" wrapText="1"/>
      <protection locked="0"/>
    </xf>
    <xf numFmtId="4" fontId="39" fillId="0" borderId="74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32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72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56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83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71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76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58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59" xfId="2" applyNumberFormat="1" applyFont="1" applyFill="1" applyBorder="1" applyAlignment="1" applyProtection="1">
      <alignment horizontal="right" vertical="center" wrapText="1"/>
      <protection locked="0"/>
    </xf>
    <xf numFmtId="4" fontId="39" fillId="0" borderId="73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58" xfId="2" applyNumberFormat="1" applyFont="1" applyFill="1" applyBorder="1" applyAlignment="1" applyProtection="1">
      <alignment horizontal="left" vertical="center" wrapText="1"/>
      <protection locked="0"/>
    </xf>
    <xf numFmtId="4" fontId="2" fillId="0" borderId="58" xfId="2" applyNumberFormat="1" applyFont="1" applyFill="1" applyBorder="1" applyAlignment="1" applyProtection="1">
      <alignment vertical="center" wrapText="1"/>
      <protection locked="0"/>
    </xf>
    <xf numFmtId="4" fontId="3" fillId="3" borderId="88" xfId="2" applyNumberFormat="1" applyFont="1" applyFill="1" applyBorder="1" applyAlignment="1">
      <alignment horizontal="left" vertical="center" wrapText="1"/>
    </xf>
    <xf numFmtId="4" fontId="30" fillId="3" borderId="106" xfId="2" applyNumberFormat="1" applyFont="1" applyFill="1" applyBorder="1" applyAlignment="1" applyProtection="1">
      <alignment horizontal="right" vertical="center" wrapText="1"/>
    </xf>
    <xf numFmtId="0" fontId="19" fillId="0" borderId="0" xfId="2" applyFont="1" applyAlignment="1">
      <alignment vertical="center" wrapText="1"/>
    </xf>
    <xf numFmtId="4" fontId="19" fillId="0" borderId="0" xfId="2" applyNumberFormat="1" applyFont="1" applyBorder="1" applyAlignment="1" applyProtection="1">
      <alignment horizontal="left" vertical="center"/>
      <protection locked="0"/>
    </xf>
    <xf numFmtId="4" fontId="3" fillId="6" borderId="22" xfId="2" applyNumberFormat="1" applyFont="1" applyFill="1" applyBorder="1" applyAlignment="1" applyProtection="1">
      <alignment horizontal="center" vertical="center" wrapText="1"/>
      <protection locked="0"/>
    </xf>
    <xf numFmtId="4" fontId="3" fillId="3" borderId="48" xfId="2" applyNumberFormat="1" applyFont="1" applyFill="1" applyBorder="1" applyAlignment="1" applyProtection="1">
      <alignment horizontal="center" vertical="center" wrapText="1"/>
      <protection locked="0"/>
    </xf>
    <xf numFmtId="4" fontId="30" fillId="0" borderId="57" xfId="2" applyNumberFormat="1" applyFont="1" applyBorder="1" applyAlignment="1" applyProtection="1">
      <alignment horizontal="left" vertical="center" wrapText="1"/>
      <protection locked="0"/>
    </xf>
    <xf numFmtId="4" fontId="30" fillId="0" borderId="92" xfId="2" applyNumberFormat="1" applyFont="1" applyBorder="1" applyAlignment="1" applyProtection="1">
      <alignment horizontal="right" vertical="center" wrapText="1"/>
      <protection locked="0"/>
    </xf>
    <xf numFmtId="4" fontId="30" fillId="0" borderId="92" xfId="2" applyNumberFormat="1" applyFont="1" applyFill="1" applyBorder="1" applyAlignment="1" applyProtection="1">
      <alignment horizontal="right" vertical="center" wrapText="1"/>
      <protection locked="0"/>
    </xf>
    <xf numFmtId="4" fontId="36" fillId="0" borderId="0" xfId="2" applyNumberFormat="1" applyFont="1" applyFill="1" applyBorder="1" applyAlignment="1">
      <alignment horizontal="left" vertical="center"/>
    </xf>
    <xf numFmtId="4" fontId="30" fillId="0" borderId="60" xfId="2" applyNumberFormat="1" applyFont="1" applyBorder="1" applyAlignment="1" applyProtection="1">
      <alignment horizontal="left" vertical="center" wrapText="1"/>
      <protection locked="0"/>
    </xf>
    <xf numFmtId="4" fontId="30" fillId="0" borderId="93" xfId="2" applyNumberFormat="1" applyFont="1" applyBorder="1" applyAlignment="1" applyProtection="1">
      <alignment horizontal="right" vertical="center" wrapText="1"/>
      <protection locked="0"/>
    </xf>
    <xf numFmtId="4" fontId="30" fillId="0" borderId="93" xfId="2" applyNumberFormat="1" applyFont="1" applyFill="1" applyBorder="1" applyAlignment="1" applyProtection="1">
      <alignment horizontal="right" vertical="center" wrapText="1"/>
      <protection locked="0"/>
    </xf>
    <xf numFmtId="4" fontId="36" fillId="0" borderId="0" xfId="2" applyNumberFormat="1" applyFont="1" applyFill="1" applyBorder="1" applyAlignment="1">
      <alignment horizontal="center" vertical="center"/>
    </xf>
    <xf numFmtId="4" fontId="30" fillId="0" borderId="59" xfId="2" applyNumberFormat="1" applyFont="1" applyBorder="1" applyAlignment="1" applyProtection="1">
      <alignment horizontal="right" vertical="center" wrapText="1"/>
      <protection locked="0"/>
    </xf>
    <xf numFmtId="4" fontId="22" fillId="0" borderId="0" xfId="2" applyNumberFormat="1" applyFont="1" applyFill="1" applyBorder="1" applyAlignment="1">
      <alignment horizontal="right" vertical="center"/>
    </xf>
    <xf numFmtId="4" fontId="30" fillId="0" borderId="60" xfId="2" applyNumberFormat="1" applyFont="1" applyFill="1" applyBorder="1" applyAlignment="1" applyProtection="1">
      <alignment horizontal="left" vertical="center" wrapText="1"/>
      <protection locked="0"/>
    </xf>
    <xf numFmtId="4" fontId="30" fillId="0" borderId="59" xfId="2" applyNumberFormat="1" applyFont="1" applyFill="1" applyBorder="1" applyAlignment="1" applyProtection="1">
      <alignment horizontal="right" vertical="center" wrapText="1"/>
    </xf>
    <xf numFmtId="4" fontId="30" fillId="0" borderId="93" xfId="2" applyNumberFormat="1" applyFont="1" applyFill="1" applyBorder="1" applyAlignment="1" applyProtection="1">
      <alignment horizontal="right" vertical="center" wrapText="1"/>
    </xf>
    <xf numFmtId="4" fontId="25" fillId="0" borderId="93" xfId="2" applyNumberFormat="1" applyFont="1" applyFill="1" applyBorder="1" applyAlignment="1" applyProtection="1">
      <alignment horizontal="right" vertical="center" wrapText="1"/>
      <protection locked="0"/>
    </xf>
    <xf numFmtId="4" fontId="25" fillId="0" borderId="60" xfId="2" applyNumberFormat="1" applyFont="1" applyBorder="1" applyAlignment="1" applyProtection="1">
      <alignment horizontal="left" vertical="center" wrapText="1"/>
      <protection locked="0"/>
    </xf>
    <xf numFmtId="4" fontId="30" fillId="0" borderId="66" xfId="2" applyNumberFormat="1" applyFont="1" applyBorder="1" applyAlignment="1" applyProtection="1">
      <alignment horizontal="left" vertical="center" wrapText="1"/>
      <protection locked="0"/>
    </xf>
    <xf numFmtId="4" fontId="30" fillId="6" borderId="89" xfId="2" applyNumberFormat="1" applyFont="1" applyFill="1" applyBorder="1" applyAlignment="1" applyProtection="1">
      <alignment horizontal="justify" vertical="center" wrapText="1"/>
      <protection locked="0"/>
    </xf>
    <xf numFmtId="4" fontId="30" fillId="0" borderId="0" xfId="2" applyNumberFormat="1" applyFont="1" applyFill="1" applyAlignment="1">
      <alignment horizontal="left" vertical="center"/>
    </xf>
    <xf numFmtId="4" fontId="30" fillId="3" borderId="23" xfId="2" applyNumberFormat="1" applyFont="1" applyFill="1" applyBorder="1" applyAlignment="1">
      <alignment vertical="center" wrapText="1"/>
    </xf>
    <xf numFmtId="4" fontId="30" fillId="3" borderId="22" xfId="2" applyNumberFormat="1" applyFont="1" applyFill="1" applyBorder="1" applyAlignment="1">
      <alignment vertical="center" wrapText="1"/>
    </xf>
    <xf numFmtId="4" fontId="30" fillId="0" borderId="26" xfId="2" applyNumberFormat="1" applyFont="1" applyFill="1" applyBorder="1" applyAlignment="1">
      <alignment horizontal="center" vertical="center"/>
    </xf>
    <xf numFmtId="164" fontId="30" fillId="0" borderId="25" xfId="2" applyNumberFormat="1" applyFont="1" applyBorder="1" applyAlignment="1">
      <alignment horizontal="center" vertical="center" wrapText="1"/>
    </xf>
    <xf numFmtId="4" fontId="25" fillId="0" borderId="89" xfId="2" applyNumberFormat="1" applyFont="1" applyBorder="1" applyAlignment="1">
      <alignment horizontal="right" vertical="center"/>
    </xf>
    <xf numFmtId="4" fontId="25" fillId="0" borderId="91" xfId="2" applyNumberFormat="1" applyFont="1" applyBorder="1" applyAlignment="1">
      <alignment horizontal="right" vertical="center"/>
    </xf>
    <xf numFmtId="0" fontId="19" fillId="0" borderId="0" xfId="2" applyFont="1" applyFill="1" applyAlignment="1">
      <alignment vertical="center"/>
    </xf>
    <xf numFmtId="4" fontId="3" fillId="6" borderId="22" xfId="2" applyNumberFormat="1" applyFont="1" applyFill="1" applyBorder="1" applyAlignment="1">
      <alignment horizontal="center" vertical="center" wrapText="1"/>
    </xf>
    <xf numFmtId="4" fontId="3" fillId="3" borderId="52" xfId="2" applyNumberFormat="1" applyFont="1" applyFill="1" applyBorder="1" applyAlignment="1">
      <alignment horizontal="center" vertical="center" wrapText="1"/>
    </xf>
    <xf numFmtId="4" fontId="2" fillId="0" borderId="55" xfId="2" applyNumberFormat="1" applyFont="1" applyFill="1" applyBorder="1" applyAlignment="1">
      <alignment vertical="center" wrapText="1"/>
    </xf>
    <xf numFmtId="4" fontId="2" fillId="0" borderId="57" xfId="2" applyNumberFormat="1" applyFont="1" applyFill="1" applyBorder="1" applyAlignment="1">
      <alignment horizontal="right" vertical="center" wrapText="1"/>
    </xf>
    <xf numFmtId="4" fontId="2" fillId="0" borderId="92" xfId="2" applyNumberFormat="1" applyFont="1" applyFill="1" applyBorder="1" applyAlignment="1">
      <alignment horizontal="right" vertical="center" wrapText="1"/>
    </xf>
    <xf numFmtId="4" fontId="2" fillId="0" borderId="58" xfId="2" applyNumberFormat="1" applyFont="1" applyFill="1" applyBorder="1" applyAlignment="1">
      <alignment vertical="center" wrapText="1"/>
    </xf>
    <xf numFmtId="4" fontId="2" fillId="0" borderId="75" xfId="2" applyNumberFormat="1" applyFont="1" applyFill="1" applyBorder="1" applyAlignment="1">
      <alignment horizontal="right" vertical="center" wrapText="1"/>
    </xf>
    <xf numFmtId="4" fontId="2" fillId="0" borderId="71" xfId="2" applyNumberFormat="1" applyFont="1" applyFill="1" applyBorder="1" applyAlignment="1">
      <alignment horizontal="right" vertical="center" wrapText="1"/>
    </xf>
    <xf numFmtId="4" fontId="2" fillId="0" borderId="67" xfId="2" applyNumberFormat="1" applyFont="1" applyFill="1" applyBorder="1" applyAlignment="1">
      <alignment vertical="center" wrapText="1"/>
    </xf>
    <xf numFmtId="4" fontId="2" fillId="0" borderId="69" xfId="2" applyNumberFormat="1" applyFont="1" applyFill="1" applyBorder="1" applyAlignment="1">
      <alignment horizontal="right" vertical="center" wrapText="1"/>
    </xf>
    <xf numFmtId="4" fontId="2" fillId="0" borderId="100" xfId="2" applyNumberFormat="1" applyFont="1" applyFill="1" applyBorder="1" applyAlignment="1">
      <alignment horizontal="right" vertical="center" wrapText="1"/>
    </xf>
    <xf numFmtId="4" fontId="2" fillId="0" borderId="72" xfId="2" applyNumberFormat="1" applyFont="1" applyFill="1" applyBorder="1" applyAlignment="1">
      <alignment vertical="center" wrapText="1"/>
    </xf>
    <xf numFmtId="4" fontId="35" fillId="0" borderId="0" xfId="2" applyNumberFormat="1" applyFont="1" applyAlignment="1" applyProtection="1">
      <alignment vertical="center"/>
      <protection locked="0"/>
    </xf>
    <xf numFmtId="4" fontId="30" fillId="3" borderId="99" xfId="2" applyNumberFormat="1" applyFont="1" applyFill="1" applyBorder="1" applyAlignment="1" applyProtection="1">
      <alignment horizontal="center" vertical="center"/>
      <protection locked="0"/>
    </xf>
    <xf numFmtId="4" fontId="3" fillId="0" borderId="24" xfId="2" applyNumberFormat="1" applyFont="1" applyFill="1" applyBorder="1" applyAlignment="1" applyProtection="1">
      <alignment vertical="center" wrapText="1"/>
      <protection locked="0"/>
    </xf>
    <xf numFmtId="4" fontId="30" fillId="0" borderId="86" xfId="2" applyNumberFormat="1" applyFont="1" applyFill="1" applyBorder="1" applyAlignment="1" applyProtection="1">
      <alignment vertical="center"/>
    </xf>
    <xf numFmtId="4" fontId="30" fillId="0" borderId="24" xfId="2" applyNumberFormat="1" applyFont="1" applyFill="1" applyBorder="1" applyAlignment="1" applyProtection="1">
      <alignment vertical="center"/>
    </xf>
    <xf numFmtId="4" fontId="2" fillId="0" borderId="56" xfId="2" applyNumberFormat="1" applyFont="1" applyFill="1" applyBorder="1" applyAlignment="1" applyProtection="1">
      <alignment vertical="center"/>
      <protection locked="0"/>
    </xf>
    <xf numFmtId="4" fontId="25" fillId="0" borderId="56" xfId="2" applyNumberFormat="1" applyFont="1" applyBorder="1" applyAlignment="1" applyProtection="1">
      <alignment vertical="center"/>
      <protection locked="0"/>
    </xf>
    <xf numFmtId="4" fontId="25" fillId="0" borderId="92" xfId="2" applyNumberFormat="1" applyFont="1" applyBorder="1" applyAlignment="1" applyProtection="1">
      <alignment vertical="center"/>
      <protection locked="0"/>
    </xf>
    <xf numFmtId="4" fontId="2" fillId="0" borderId="59" xfId="2" applyNumberFormat="1" applyFont="1" applyFill="1" applyBorder="1" applyAlignment="1" applyProtection="1">
      <alignment vertical="center"/>
      <protection locked="0"/>
    </xf>
    <xf numFmtId="4" fontId="25" fillId="0" borderId="59" xfId="2" applyNumberFormat="1" applyFont="1" applyBorder="1" applyAlignment="1" applyProtection="1">
      <alignment vertical="center"/>
      <protection locked="0"/>
    </xf>
    <xf numFmtId="4" fontId="25" fillId="0" borderId="60" xfId="2" applyNumberFormat="1" applyFont="1" applyBorder="1" applyAlignment="1" applyProtection="1">
      <alignment vertical="center"/>
      <protection locked="0"/>
    </xf>
    <xf numFmtId="4" fontId="2" fillId="0" borderId="65" xfId="2" applyNumberFormat="1" applyFont="1" applyFill="1" applyBorder="1" applyAlignment="1" applyProtection="1">
      <alignment vertical="center"/>
      <protection locked="0"/>
    </xf>
    <xf numFmtId="4" fontId="25" fillId="0" borderId="65" xfId="2" applyNumberFormat="1" applyFont="1" applyBorder="1" applyAlignment="1" applyProtection="1">
      <alignment vertical="center"/>
      <protection locked="0"/>
    </xf>
    <xf numFmtId="4" fontId="25" fillId="0" borderId="66" xfId="2" applyNumberFormat="1" applyFont="1" applyBorder="1" applyAlignment="1" applyProtection="1">
      <alignment vertical="center"/>
      <protection locked="0"/>
    </xf>
    <xf numFmtId="4" fontId="25" fillId="0" borderId="87" xfId="2" applyNumberFormat="1" applyFont="1" applyBorder="1" applyAlignment="1" applyProtection="1">
      <alignment vertical="center"/>
      <protection locked="0"/>
    </xf>
    <xf numFmtId="4" fontId="25" fillId="0" borderId="75" xfId="2" applyNumberFormat="1" applyFont="1" applyBorder="1" applyAlignment="1" applyProtection="1">
      <alignment vertical="center"/>
      <protection locked="0"/>
    </xf>
    <xf numFmtId="4" fontId="2" fillId="0" borderId="93" xfId="2" applyNumberFormat="1" applyFont="1" applyFill="1" applyBorder="1" applyAlignment="1" applyProtection="1">
      <alignment vertical="center"/>
      <protection locked="0"/>
    </xf>
    <xf numFmtId="4" fontId="2" fillId="0" borderId="94" xfId="2" applyNumberFormat="1" applyFont="1" applyFill="1" applyBorder="1" applyAlignment="1" applyProtection="1">
      <alignment vertical="center"/>
      <protection locked="0"/>
    </xf>
    <xf numFmtId="4" fontId="2" fillId="0" borderId="71" xfId="2" applyNumberFormat="1" applyFont="1" applyFill="1" applyBorder="1" applyAlignment="1" applyProtection="1">
      <alignment vertical="center"/>
      <protection locked="0"/>
    </xf>
    <xf numFmtId="4" fontId="25" fillId="0" borderId="71" xfId="2" applyNumberFormat="1" applyFont="1" applyBorder="1" applyAlignment="1" applyProtection="1">
      <alignment vertical="center"/>
      <protection locked="0"/>
    </xf>
    <xf numFmtId="4" fontId="2" fillId="0" borderId="93" xfId="2" applyNumberFormat="1" applyFont="1" applyFill="1" applyBorder="1" applyAlignment="1" applyProtection="1">
      <alignment vertical="center" wrapText="1"/>
      <protection locked="0"/>
    </xf>
    <xf numFmtId="4" fontId="2" fillId="0" borderId="48" xfId="2" applyNumberFormat="1" applyFont="1" applyFill="1" applyBorder="1" applyAlignment="1" applyProtection="1">
      <alignment vertical="center"/>
      <protection locked="0"/>
    </xf>
    <xf numFmtId="4" fontId="25" fillId="0" borderId="54" xfId="2" applyNumberFormat="1" applyFont="1" applyBorder="1" applyAlignment="1" applyProtection="1">
      <alignment vertical="center"/>
      <protection locked="0"/>
    </xf>
    <xf numFmtId="4" fontId="25" fillId="0" borderId="48" xfId="2" applyNumberFormat="1" applyFont="1" applyBorder="1" applyAlignment="1" applyProtection="1">
      <alignment vertical="center"/>
      <protection locked="0"/>
    </xf>
    <xf numFmtId="4" fontId="2" fillId="0" borderId="59" xfId="2" applyNumberFormat="1" applyFont="1" applyFill="1" applyBorder="1" applyAlignment="1" applyProtection="1">
      <alignment vertical="center" wrapText="1"/>
      <protection locked="0"/>
    </xf>
    <xf numFmtId="4" fontId="25" fillId="0" borderId="58" xfId="2" applyNumberFormat="1" applyFont="1" applyBorder="1" applyAlignment="1" applyProtection="1">
      <alignment vertical="center"/>
      <protection locked="0"/>
    </xf>
    <xf numFmtId="4" fontId="2" fillId="0" borderId="107" xfId="2" applyNumberFormat="1" applyFont="1" applyFill="1" applyBorder="1" applyAlignment="1" applyProtection="1">
      <alignment vertical="center"/>
      <protection locked="0"/>
    </xf>
    <xf numFmtId="4" fontId="2" fillId="0" borderId="107" xfId="2" applyNumberFormat="1" applyFont="1" applyFill="1" applyBorder="1" applyAlignment="1" applyProtection="1">
      <alignment vertical="center" wrapText="1"/>
      <protection locked="0"/>
    </xf>
    <xf numFmtId="4" fontId="25" fillId="0" borderId="69" xfId="2" applyNumberFormat="1" applyFont="1" applyBorder="1" applyAlignment="1" applyProtection="1">
      <alignment vertical="center"/>
      <protection locked="0"/>
    </xf>
    <xf numFmtId="0" fontId="4" fillId="0" borderId="108" xfId="2" applyFont="1" applyBorder="1" applyAlignment="1">
      <alignment wrapText="1"/>
    </xf>
    <xf numFmtId="4" fontId="4" fillId="0" borderId="100" xfId="2" applyNumberFormat="1" applyFont="1" applyBorder="1"/>
    <xf numFmtId="4" fontId="30" fillId="0" borderId="0" xfId="2" applyNumberFormat="1" applyFont="1" applyAlignment="1" applyProtection="1">
      <alignment horizontal="left" vertical="center"/>
      <protection locked="0"/>
    </xf>
    <xf numFmtId="4" fontId="30" fillId="0" borderId="0" xfId="2" applyNumberFormat="1" applyFont="1" applyAlignment="1">
      <alignment horizontal="left" vertical="center" wrapText="1"/>
    </xf>
    <xf numFmtId="4" fontId="30" fillId="3" borderId="23" xfId="2" applyNumberFormat="1" applyFont="1" applyFill="1" applyBorder="1" applyAlignment="1">
      <alignment horizontal="left" vertical="center" wrapText="1"/>
    </xf>
    <xf numFmtId="4" fontId="30" fillId="3" borderId="22" xfId="2" applyNumberFormat="1" applyFont="1" applyFill="1" applyBorder="1" applyAlignment="1">
      <alignment horizontal="left" vertical="center" wrapText="1"/>
    </xf>
    <xf numFmtId="4" fontId="30" fillId="3" borderId="99" xfId="2" applyNumberFormat="1" applyFont="1" applyFill="1" applyBorder="1" applyAlignment="1">
      <alignment horizontal="center" vertical="center"/>
    </xf>
    <xf numFmtId="4" fontId="30" fillId="3" borderId="25" xfId="2" applyNumberFormat="1" applyFont="1" applyFill="1" applyBorder="1" applyAlignment="1">
      <alignment horizontal="center" vertical="center"/>
    </xf>
    <xf numFmtId="4" fontId="30" fillId="3" borderId="24" xfId="2" applyNumberFormat="1" applyFont="1" applyFill="1" applyBorder="1" applyAlignment="1">
      <alignment horizontal="center" vertical="center"/>
    </xf>
    <xf numFmtId="0" fontId="2" fillId="0" borderId="99" xfId="2" applyFont="1" applyBorder="1" applyAlignment="1">
      <alignment vertical="center"/>
    </xf>
    <xf numFmtId="4" fontId="30" fillId="0" borderId="0" xfId="2" applyNumberFormat="1" applyFont="1" applyFill="1" applyAlignment="1" applyProtection="1">
      <alignment horizontal="left" vertical="center"/>
      <protection locked="0"/>
    </xf>
    <xf numFmtId="4" fontId="30" fillId="3" borderId="22" xfId="2" applyNumberFormat="1" applyFont="1" applyFill="1" applyBorder="1" applyAlignment="1" applyProtection="1">
      <alignment horizontal="center" vertical="center"/>
      <protection locked="0"/>
    </xf>
    <xf numFmtId="4" fontId="20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25" xfId="2" applyNumberFormat="1" applyFont="1" applyFill="1" applyBorder="1" applyAlignment="1" applyProtection="1">
      <alignment vertical="center" wrapText="1"/>
      <protection locked="0"/>
    </xf>
    <xf numFmtId="4" fontId="36" fillId="0" borderId="0" xfId="2" applyNumberFormat="1" applyFont="1" applyFill="1" applyBorder="1" applyAlignment="1" applyProtection="1">
      <alignment vertical="center"/>
    </xf>
    <xf numFmtId="4" fontId="25" fillId="0" borderId="55" xfId="2" applyNumberFormat="1" applyFont="1" applyFill="1" applyBorder="1" applyAlignment="1" applyProtection="1">
      <alignment vertical="center" wrapText="1"/>
      <protection locked="0"/>
    </xf>
    <xf numFmtId="4" fontId="25" fillId="0" borderId="55" xfId="2" applyNumberFormat="1" applyFont="1" applyBorder="1" applyAlignment="1" applyProtection="1">
      <alignment vertical="center"/>
      <protection locked="0"/>
    </xf>
    <xf numFmtId="4" fontId="25" fillId="0" borderId="64" xfId="2" applyNumberFormat="1" applyFont="1" applyFill="1" applyBorder="1" applyAlignment="1" applyProtection="1">
      <alignment vertical="center" wrapText="1"/>
      <protection locked="0"/>
    </xf>
    <xf numFmtId="4" fontId="25" fillId="0" borderId="23" xfId="2" applyNumberFormat="1" applyFont="1" applyBorder="1" applyAlignment="1" applyProtection="1">
      <alignment vertical="center"/>
      <protection locked="0"/>
    </xf>
    <xf numFmtId="4" fontId="25" fillId="0" borderId="22" xfId="2" applyNumberFormat="1" applyFont="1" applyBorder="1" applyAlignment="1" applyProtection="1">
      <alignment vertical="center"/>
      <protection locked="0"/>
    </xf>
    <xf numFmtId="4" fontId="30" fillId="0" borderId="86" xfId="2" applyNumberFormat="1" applyFont="1" applyBorder="1" applyAlignment="1" applyProtection="1">
      <alignment vertical="center"/>
      <protection locked="0"/>
    </xf>
    <xf numFmtId="4" fontId="30" fillId="0" borderId="25" xfId="2" applyNumberFormat="1" applyFont="1" applyBorder="1" applyAlignment="1" applyProtection="1">
      <alignment vertical="center"/>
      <protection locked="0"/>
    </xf>
    <xf numFmtId="4" fontId="36" fillId="0" borderId="0" xfId="2" applyNumberFormat="1" applyFont="1" applyFill="1" applyBorder="1" applyAlignment="1" applyProtection="1">
      <alignment vertical="center"/>
      <protection locked="0"/>
    </xf>
    <xf numFmtId="4" fontId="3" fillId="0" borderId="25" xfId="2" applyNumberFormat="1" applyFont="1" applyBorder="1" applyAlignment="1" applyProtection="1">
      <alignment horizontal="left" vertical="center" wrapText="1"/>
      <protection locked="0"/>
    </xf>
    <xf numFmtId="4" fontId="30" fillId="0" borderId="54" xfId="2" applyNumberFormat="1" applyFont="1" applyBorder="1" applyAlignment="1" applyProtection="1">
      <alignment vertical="center"/>
      <protection locked="0"/>
    </xf>
    <xf numFmtId="4" fontId="30" fillId="0" borderId="0" xfId="2" applyNumberFormat="1" applyFont="1" applyBorder="1" applyAlignment="1" applyProtection="1">
      <alignment vertical="center"/>
      <protection locked="0"/>
    </xf>
    <xf numFmtId="4" fontId="3" fillId="0" borderId="25" xfId="2" applyNumberFormat="1" applyFont="1" applyFill="1" applyBorder="1" applyAlignment="1" applyProtection="1">
      <alignment horizontal="left" vertical="center" wrapText="1"/>
      <protection locked="0"/>
    </xf>
    <xf numFmtId="4" fontId="25" fillId="0" borderId="56" xfId="2" applyNumberFormat="1" applyFont="1" applyFill="1" applyBorder="1" applyAlignment="1" applyProtection="1">
      <alignment vertical="center"/>
    </xf>
    <xf numFmtId="4" fontId="25" fillId="0" borderId="55" xfId="2" applyNumberFormat="1" applyFont="1" applyFill="1" applyBorder="1" applyAlignment="1" applyProtection="1">
      <alignment vertical="center"/>
    </xf>
    <xf numFmtId="4" fontId="22" fillId="0" borderId="0" xfId="2" applyNumberFormat="1" applyFont="1" applyFill="1" applyBorder="1" applyAlignment="1" applyProtection="1">
      <alignment vertical="center"/>
    </xf>
    <xf numFmtId="4" fontId="39" fillId="0" borderId="60" xfId="2" applyNumberFormat="1" applyFont="1" applyBorder="1" applyAlignment="1" applyProtection="1">
      <alignment vertical="center"/>
      <protection locked="0"/>
    </xf>
    <xf numFmtId="4" fontId="48" fillId="0" borderId="0" xfId="2" applyNumberFormat="1" applyFont="1" applyFill="1" applyBorder="1" applyAlignment="1" applyProtection="1">
      <alignment vertical="center"/>
      <protection locked="0"/>
    </xf>
    <xf numFmtId="4" fontId="25" fillId="0" borderId="59" xfId="2" applyNumberFormat="1" applyFont="1" applyFill="1" applyBorder="1" applyAlignment="1" applyProtection="1">
      <alignment vertical="center"/>
    </xf>
    <xf numFmtId="4" fontId="25" fillId="0" borderId="60" xfId="2" applyNumberFormat="1" applyFont="1" applyFill="1" applyBorder="1" applyAlignment="1" applyProtection="1">
      <alignment vertical="center"/>
    </xf>
    <xf numFmtId="4" fontId="25" fillId="0" borderId="58" xfId="2" applyNumberFormat="1" applyFont="1" applyFill="1" applyBorder="1" applyAlignment="1" applyProtection="1">
      <alignment vertical="center"/>
    </xf>
    <xf numFmtId="4" fontId="25" fillId="0" borderId="59" xfId="2" applyNumberFormat="1" applyFont="1" applyFill="1" applyBorder="1" applyAlignment="1" applyProtection="1">
      <alignment vertical="center"/>
      <protection locked="0"/>
    </xf>
    <xf numFmtId="4" fontId="25" fillId="0" borderId="60" xfId="2" applyNumberFormat="1" applyFont="1" applyFill="1" applyBorder="1" applyAlignment="1" applyProtection="1">
      <alignment vertical="center"/>
      <protection locked="0"/>
    </xf>
    <xf numFmtId="4" fontId="25" fillId="0" borderId="0" xfId="2" applyNumberFormat="1" applyFont="1" applyBorder="1" applyAlignment="1" applyProtection="1">
      <alignment vertical="center"/>
      <protection locked="0"/>
    </xf>
    <xf numFmtId="4" fontId="39" fillId="0" borderId="58" xfId="2" applyNumberFormat="1" applyFont="1" applyFill="1" applyBorder="1" applyAlignment="1" applyProtection="1">
      <alignment horizontal="left" vertical="center" wrapText="1"/>
      <protection locked="0"/>
    </xf>
    <xf numFmtId="4" fontId="39" fillId="0" borderId="72" xfId="2" applyNumberFormat="1" applyFont="1" applyFill="1" applyBorder="1" applyAlignment="1" applyProtection="1">
      <alignment horizontal="left" vertical="center" wrapText="1"/>
      <protection locked="0"/>
    </xf>
    <xf numFmtId="4" fontId="30" fillId="3" borderId="60" xfId="2" applyNumberFormat="1" applyFont="1" applyFill="1" applyBorder="1" applyAlignment="1" applyProtection="1">
      <alignment horizontal="center" vertical="center"/>
      <protection locked="0"/>
    </xf>
    <xf numFmtId="4" fontId="3" fillId="6" borderId="59" xfId="2" applyNumberFormat="1" applyFont="1" applyFill="1" applyBorder="1" applyAlignment="1" applyProtection="1">
      <alignment horizontal="center" vertical="center" wrapText="1"/>
      <protection locked="0"/>
    </xf>
    <xf numFmtId="4" fontId="3" fillId="6" borderId="93" xfId="2" applyNumberFormat="1" applyFont="1" applyFill="1" applyBorder="1" applyAlignment="1" applyProtection="1">
      <alignment horizontal="center" vertical="center" wrapText="1"/>
      <protection locked="0"/>
    </xf>
    <xf numFmtId="4" fontId="25" fillId="0" borderId="60" xfId="2" applyNumberFormat="1" applyFont="1" applyBorder="1" applyAlignment="1" applyProtection="1">
      <alignment horizontal="left" vertical="center"/>
      <protection locked="0"/>
    </xf>
    <xf numFmtId="4" fontId="25" fillId="0" borderId="93" xfId="2" applyNumberFormat="1" applyFont="1" applyBorder="1" applyAlignment="1" applyProtection="1">
      <alignment vertical="center"/>
      <protection locked="0"/>
    </xf>
    <xf numFmtId="4" fontId="25" fillId="0" borderId="58" xfId="2" applyNumberFormat="1" applyFont="1" applyBorder="1" applyAlignment="1" applyProtection="1">
      <alignment horizontal="left" vertical="center" wrapText="1"/>
      <protection locked="0"/>
    </xf>
    <xf numFmtId="4" fontId="25" fillId="0" borderId="59" xfId="2" applyNumberFormat="1" applyFont="1" applyBorder="1" applyAlignment="1" applyProtection="1">
      <alignment vertical="center" wrapText="1"/>
      <protection locked="0"/>
    </xf>
    <xf numFmtId="4" fontId="25" fillId="0" borderId="66" xfId="2" applyNumberFormat="1" applyFont="1" applyFill="1" applyBorder="1" applyAlignment="1" applyProtection="1">
      <alignment horizontal="left" vertical="center"/>
      <protection locked="0"/>
    </xf>
    <xf numFmtId="4" fontId="25" fillId="0" borderId="68" xfId="2" applyNumberFormat="1" applyFont="1" applyBorder="1" applyAlignment="1" applyProtection="1">
      <alignment vertical="center"/>
      <protection locked="0"/>
    </xf>
    <xf numFmtId="4" fontId="30" fillId="6" borderId="89" xfId="2" applyNumberFormat="1" applyFont="1" applyFill="1" applyBorder="1" applyAlignment="1" applyProtection="1">
      <alignment horizontal="left" vertical="center"/>
      <protection locked="0"/>
    </xf>
    <xf numFmtId="4" fontId="30" fillId="6" borderId="90" xfId="2" applyNumberFormat="1" applyFont="1" applyFill="1" applyBorder="1" applyAlignment="1" applyProtection="1">
      <alignment vertical="center"/>
    </xf>
    <xf numFmtId="4" fontId="30" fillId="6" borderId="91" xfId="2" applyNumberFormat="1" applyFont="1" applyFill="1" applyBorder="1" applyAlignment="1" applyProtection="1">
      <alignment vertical="center"/>
    </xf>
    <xf numFmtId="0" fontId="3" fillId="3" borderId="22" xfId="2" applyFont="1" applyFill="1" applyBorder="1" applyAlignment="1">
      <alignment horizontal="center" vertical="center"/>
    </xf>
    <xf numFmtId="4" fontId="25" fillId="0" borderId="86" xfId="2" applyNumberFormat="1" applyFont="1" applyBorder="1" applyAlignment="1" applyProtection="1">
      <alignment vertical="center"/>
      <protection locked="0"/>
    </xf>
    <xf numFmtId="4" fontId="25" fillId="0" borderId="24" xfId="2" applyNumberFormat="1" applyFont="1" applyFill="1" applyBorder="1" applyAlignment="1" applyProtection="1">
      <alignment vertical="center"/>
      <protection locked="0"/>
    </xf>
    <xf numFmtId="4" fontId="2" fillId="0" borderId="55" xfId="2" applyNumberFormat="1" applyFont="1" applyFill="1" applyBorder="1" applyAlignment="1" applyProtection="1">
      <alignment vertical="center" wrapText="1"/>
      <protection locked="0"/>
    </xf>
    <xf numFmtId="4" fontId="25" fillId="0" borderId="56" xfId="2" applyNumberFormat="1" applyFont="1" applyFill="1" applyBorder="1" applyAlignment="1" applyProtection="1">
      <alignment vertical="center"/>
      <protection locked="0"/>
    </xf>
    <xf numFmtId="4" fontId="25" fillId="0" borderId="57" xfId="2" applyNumberFormat="1" applyFont="1" applyFill="1" applyBorder="1" applyAlignment="1" applyProtection="1">
      <alignment vertical="center"/>
      <protection locked="0"/>
    </xf>
    <xf numFmtId="4" fontId="2" fillId="0" borderId="64" xfId="2" applyNumberFormat="1" applyFont="1" applyFill="1" applyBorder="1" applyAlignment="1" applyProtection="1">
      <alignment vertical="center" wrapText="1"/>
      <protection locked="0"/>
    </xf>
    <xf numFmtId="4" fontId="25" fillId="0" borderId="66" xfId="2" applyNumberFormat="1" applyFont="1" applyFill="1" applyBorder="1" applyAlignment="1" applyProtection="1">
      <alignment vertical="center"/>
      <protection locked="0"/>
    </xf>
    <xf numFmtId="4" fontId="25" fillId="0" borderId="94" xfId="2" applyNumberFormat="1" applyFont="1" applyFill="1" applyBorder="1" applyAlignment="1" applyProtection="1">
      <alignment vertical="center"/>
      <protection locked="0"/>
    </xf>
    <xf numFmtId="4" fontId="3" fillId="0" borderId="25" xfId="2" applyNumberFormat="1" applyFont="1" applyFill="1" applyBorder="1" applyAlignment="1" applyProtection="1">
      <alignment vertical="center"/>
      <protection locked="0"/>
    </xf>
    <xf numFmtId="4" fontId="25" fillId="0" borderId="25" xfId="2" applyNumberFormat="1" applyFont="1" applyFill="1" applyBorder="1" applyAlignment="1" applyProtection="1">
      <alignment vertical="center"/>
      <protection locked="0"/>
    </xf>
    <xf numFmtId="4" fontId="3" fillId="0" borderId="22" xfId="2" applyNumberFormat="1" applyFont="1" applyFill="1" applyBorder="1" applyAlignment="1" applyProtection="1">
      <alignment vertical="center"/>
      <protection locked="0"/>
    </xf>
    <xf numFmtId="4" fontId="25" fillId="0" borderId="86" xfId="2" applyNumberFormat="1" applyFont="1" applyFill="1" applyBorder="1" applyAlignment="1" applyProtection="1">
      <alignment vertical="center"/>
    </xf>
    <xf numFmtId="4" fontId="25" fillId="0" borderId="24" xfId="2" applyNumberFormat="1" applyFont="1" applyFill="1" applyBorder="1" applyAlignment="1" applyProtection="1">
      <alignment vertical="center"/>
    </xf>
    <xf numFmtId="4" fontId="2" fillId="0" borderId="57" xfId="2" applyNumberFormat="1" applyFont="1" applyFill="1" applyBorder="1" applyAlignment="1" applyProtection="1">
      <alignment vertical="center" wrapText="1"/>
      <protection locked="0"/>
    </xf>
    <xf numFmtId="4" fontId="25" fillId="0" borderId="92" xfId="2" applyNumberFormat="1" applyFont="1" applyFill="1" applyBorder="1" applyAlignment="1" applyProtection="1">
      <alignment vertical="center"/>
    </xf>
    <xf numFmtId="4" fontId="2" fillId="0" borderId="60" xfId="2" applyNumberFormat="1" applyFont="1" applyFill="1" applyBorder="1" applyAlignment="1" applyProtection="1">
      <alignment vertical="center" wrapText="1"/>
      <protection locked="0"/>
    </xf>
    <xf numFmtId="4" fontId="25" fillId="0" borderId="67" xfId="2" applyNumberFormat="1" applyFont="1" applyFill="1" applyBorder="1" applyAlignment="1" applyProtection="1">
      <alignment vertical="center"/>
      <protection locked="0"/>
    </xf>
    <xf numFmtId="4" fontId="25" fillId="0" borderId="69" xfId="2" applyNumberFormat="1" applyFont="1" applyFill="1" applyBorder="1" applyAlignment="1" applyProtection="1">
      <alignment vertical="center"/>
      <protection locked="0"/>
    </xf>
    <xf numFmtId="4" fontId="25" fillId="0" borderId="100" xfId="2" applyNumberFormat="1" applyFont="1" applyFill="1" applyBorder="1" applyAlignment="1" applyProtection="1">
      <alignment vertical="center"/>
      <protection locked="0"/>
    </xf>
    <xf numFmtId="4" fontId="3" fillId="3" borderId="89" xfId="2" applyNumberFormat="1" applyFont="1" applyFill="1" applyBorder="1" applyAlignment="1" applyProtection="1">
      <alignment horizontal="left" vertical="center"/>
      <protection locked="0"/>
    </xf>
    <xf numFmtId="4" fontId="30" fillId="6" borderId="90" xfId="2" applyNumberFormat="1" applyFont="1" applyFill="1" applyBorder="1" applyAlignment="1" applyProtection="1">
      <alignment horizontal="right" vertical="center"/>
    </xf>
    <xf numFmtId="4" fontId="30" fillId="0" borderId="24" xfId="2" applyNumberFormat="1" applyFont="1" applyBorder="1" applyAlignment="1" applyProtection="1">
      <alignment vertical="center"/>
      <protection locked="0"/>
    </xf>
    <xf numFmtId="4" fontId="30" fillId="0" borderId="57" xfId="2" applyNumberFormat="1" applyFont="1" applyFill="1" applyBorder="1" applyAlignment="1" applyProtection="1">
      <alignment vertical="center" wrapText="1"/>
      <protection locked="0"/>
    </xf>
    <xf numFmtId="4" fontId="30" fillId="0" borderId="59" xfId="2" applyNumberFormat="1" applyFont="1" applyFill="1" applyBorder="1" applyAlignment="1" applyProtection="1">
      <alignment vertical="center"/>
    </xf>
    <xf numFmtId="4" fontId="25" fillId="0" borderId="60" xfId="2" applyNumberFormat="1" applyFont="1" applyFill="1" applyBorder="1" applyAlignment="1">
      <alignment vertical="center" wrapText="1"/>
    </xf>
    <xf numFmtId="4" fontId="25" fillId="0" borderId="94" xfId="2" applyNumberFormat="1" applyFont="1" applyBorder="1" applyAlignment="1" applyProtection="1">
      <alignment vertical="center"/>
      <protection locked="0"/>
    </xf>
    <xf numFmtId="4" fontId="22" fillId="0" borderId="0" xfId="2" applyNumberFormat="1" applyFont="1" applyFill="1" applyAlignment="1">
      <alignment vertical="center"/>
    </xf>
    <xf numFmtId="4" fontId="3" fillId="3" borderId="22" xfId="2" applyNumberFormat="1" applyFont="1" applyFill="1" applyBorder="1" applyAlignment="1" applyProtection="1">
      <alignment horizontal="center" vertical="center"/>
      <protection locked="0"/>
    </xf>
    <xf numFmtId="4" fontId="3" fillId="0" borderId="22" xfId="2" applyNumberFormat="1" applyFont="1" applyFill="1" applyBorder="1" applyAlignment="1" applyProtection="1">
      <alignment vertical="center" wrapText="1"/>
      <protection locked="0"/>
    </xf>
    <xf numFmtId="4" fontId="25" fillId="0" borderId="92" xfId="2" applyNumberFormat="1" applyFont="1" applyFill="1" applyBorder="1" applyAlignment="1" applyProtection="1">
      <alignment vertical="center"/>
      <protection locked="0"/>
    </xf>
    <xf numFmtId="4" fontId="2" fillId="0" borderId="0" xfId="2" applyNumberFormat="1" applyFont="1" applyFill="1" applyBorder="1" applyAlignment="1" applyProtection="1">
      <alignment vertical="center" wrapText="1"/>
      <protection locked="0"/>
    </xf>
    <xf numFmtId="4" fontId="2" fillId="0" borderId="57" xfId="2" applyNumberFormat="1" applyFont="1" applyFill="1" applyBorder="1" applyAlignment="1" applyProtection="1">
      <alignment vertical="center"/>
      <protection locked="0"/>
    </xf>
    <xf numFmtId="4" fontId="30" fillId="0" borderId="56" xfId="2" applyNumberFormat="1" applyFont="1" applyFill="1" applyBorder="1" applyAlignment="1" applyProtection="1">
      <alignment vertical="center"/>
    </xf>
    <xf numFmtId="4" fontId="30" fillId="0" borderId="57" xfId="2" applyNumberFormat="1" applyFont="1" applyFill="1" applyBorder="1" applyAlignment="1" applyProtection="1">
      <alignment vertical="center"/>
    </xf>
    <xf numFmtId="4" fontId="2" fillId="0" borderId="75" xfId="2" applyNumberFormat="1" applyFont="1" applyFill="1" applyBorder="1" applyAlignment="1" applyProtection="1">
      <alignment vertical="center"/>
      <protection locked="0"/>
    </xf>
    <xf numFmtId="4" fontId="25" fillId="0" borderId="57" xfId="2" applyNumberFormat="1" applyFont="1" applyBorder="1" applyAlignment="1" applyProtection="1">
      <alignment vertical="center"/>
      <protection locked="0"/>
    </xf>
    <xf numFmtId="4" fontId="2" fillId="0" borderId="60" xfId="2" applyNumberFormat="1" applyFont="1" applyFill="1" applyBorder="1" applyAlignment="1" applyProtection="1">
      <alignment vertical="center"/>
      <protection locked="0"/>
    </xf>
    <xf numFmtId="4" fontId="25" fillId="0" borderId="100" xfId="2" applyNumberFormat="1" applyFont="1" applyBorder="1" applyAlignment="1" applyProtection="1">
      <alignment vertical="center"/>
      <protection locked="0"/>
    </xf>
    <xf numFmtId="4" fontId="2" fillId="0" borderId="66" xfId="2" applyNumberFormat="1" applyFont="1" applyFill="1" applyBorder="1" applyAlignment="1" applyProtection="1">
      <alignment vertical="center"/>
      <protection locked="0"/>
    </xf>
    <xf numFmtId="4" fontId="30" fillId="3" borderId="89" xfId="2" applyNumberFormat="1" applyFont="1" applyFill="1" applyBorder="1" applyAlignment="1" applyProtection="1">
      <alignment horizontal="left" vertical="center"/>
      <protection locked="0"/>
    </xf>
    <xf numFmtId="0" fontId="22" fillId="0" borderId="0" xfId="2" applyNumberFormat="1" applyFont="1" applyAlignment="1">
      <alignment vertical="center"/>
    </xf>
    <xf numFmtId="4" fontId="30" fillId="6" borderId="48" xfId="2" applyNumberFormat="1" applyFont="1" applyFill="1" applyBorder="1" applyAlignment="1">
      <alignment vertical="center"/>
    </xf>
    <xf numFmtId="4" fontId="30" fillId="6" borderId="82" xfId="2" applyNumberFormat="1" applyFont="1" applyFill="1" applyBorder="1" applyAlignment="1">
      <alignment vertical="center" wrapText="1"/>
    </xf>
    <xf numFmtId="4" fontId="30" fillId="3" borderId="99" xfId="2" applyNumberFormat="1" applyFont="1" applyFill="1" applyBorder="1" applyAlignment="1">
      <alignment vertical="center"/>
    </xf>
    <xf numFmtId="4" fontId="30" fillId="6" borderId="24" xfId="2" applyNumberFormat="1" applyFont="1" applyFill="1" applyBorder="1" applyAlignment="1">
      <alignment horizontal="center" vertical="center"/>
    </xf>
    <xf numFmtId="4" fontId="30" fillId="6" borderId="86" xfId="2" applyNumberFormat="1" applyFont="1" applyFill="1" applyBorder="1" applyAlignment="1">
      <alignment horizontal="center" vertical="center"/>
    </xf>
    <xf numFmtId="4" fontId="30" fillId="6" borderId="25" xfId="2" applyNumberFormat="1" applyFont="1" applyFill="1" applyBorder="1" applyAlignment="1">
      <alignment horizontal="center" vertical="center"/>
    </xf>
    <xf numFmtId="4" fontId="25" fillId="0" borderId="97" xfId="2" applyNumberFormat="1" applyFont="1" applyFill="1" applyBorder="1" applyAlignment="1">
      <alignment vertical="center" wrapText="1"/>
    </xf>
    <xf numFmtId="4" fontId="25" fillId="0" borderId="96" xfId="2" applyNumberFormat="1" applyFont="1" applyFill="1" applyBorder="1" applyAlignment="1">
      <alignment vertical="center" wrapText="1"/>
    </xf>
    <xf numFmtId="4" fontId="25" fillId="0" borderId="96" xfId="2" applyNumberFormat="1" applyFont="1" applyFill="1" applyBorder="1" applyAlignment="1">
      <alignment horizontal="left" vertical="center" wrapText="1"/>
    </xf>
    <xf numFmtId="4" fontId="25" fillId="0" borderId="109" xfId="2" applyNumberFormat="1" applyFont="1" applyFill="1" applyBorder="1" applyAlignment="1">
      <alignment horizontal="left" vertical="center" wrapText="1"/>
    </xf>
    <xf numFmtId="4" fontId="25" fillId="0" borderId="68" xfId="2" applyNumberFormat="1" applyFont="1" applyFill="1" applyBorder="1" applyAlignment="1" applyProtection="1">
      <alignment vertical="center"/>
      <protection locked="0"/>
    </xf>
    <xf numFmtId="4" fontId="30" fillId="6" borderId="95" xfId="2" applyNumberFormat="1" applyFont="1" applyFill="1" applyBorder="1" applyAlignment="1">
      <alignment vertical="center"/>
    </xf>
    <xf numFmtId="4" fontId="30" fillId="0" borderId="0" xfId="2" applyNumberFormat="1" applyFont="1" applyAlignment="1">
      <alignment horizontal="left" vertical="center"/>
    </xf>
    <xf numFmtId="4" fontId="35" fillId="0" borderId="0" xfId="2" applyNumberFormat="1" applyFont="1" applyAlignment="1">
      <alignment vertical="center"/>
    </xf>
    <xf numFmtId="4" fontId="30" fillId="3" borderId="52" xfId="2" applyNumberFormat="1" applyFont="1" applyFill="1" applyBorder="1" applyAlignment="1">
      <alignment horizontal="center" vertical="center" wrapText="1"/>
    </xf>
    <xf numFmtId="4" fontId="30" fillId="3" borderId="99" xfId="2" applyNumberFormat="1" applyFont="1" applyFill="1" applyBorder="1" applyAlignment="1">
      <alignment horizontal="center" vertical="center" wrapText="1"/>
    </xf>
    <xf numFmtId="4" fontId="25" fillId="0" borderId="89" xfId="2" applyNumberFormat="1" applyFont="1" applyBorder="1" applyAlignment="1">
      <alignment vertical="center" wrapText="1"/>
    </xf>
    <xf numFmtId="4" fontId="25" fillId="0" borderId="98" xfId="2" applyNumberFormat="1" applyFont="1" applyBorder="1" applyAlignment="1">
      <alignment vertical="center" wrapText="1"/>
    </xf>
    <xf numFmtId="4" fontId="4" fillId="5" borderId="98" xfId="2" applyNumberFormat="1" applyFont="1" applyFill="1" applyBorder="1" applyAlignment="1">
      <alignment vertical="center" wrapText="1"/>
    </xf>
    <xf numFmtId="4" fontId="33" fillId="0" borderId="0" xfId="2" applyNumberFormat="1" applyFont="1" applyAlignment="1">
      <alignment vertical="center"/>
    </xf>
    <xf numFmtId="4" fontId="30" fillId="6" borderId="22" xfId="2" applyNumberFormat="1" applyFont="1" applyFill="1" applyBorder="1" applyAlignment="1">
      <alignment horizontal="center" vertical="center"/>
    </xf>
    <xf numFmtId="4" fontId="30" fillId="6" borderId="52" xfId="2" applyNumberFormat="1" applyFont="1" applyFill="1" applyBorder="1" applyAlignment="1">
      <alignment horizontal="center" vertical="center"/>
    </xf>
    <xf numFmtId="4" fontId="30" fillId="0" borderId="75" xfId="2" applyNumberFormat="1" applyFont="1" applyFill="1" applyBorder="1" applyAlignment="1">
      <alignment horizontal="right" vertical="center"/>
    </xf>
    <xf numFmtId="4" fontId="25" fillId="0" borderId="87" xfId="2" applyNumberFormat="1" applyFont="1" applyFill="1" applyBorder="1" applyAlignment="1" applyProtection="1">
      <alignment vertical="center" wrapText="1"/>
      <protection locked="0"/>
    </xf>
    <xf numFmtId="4" fontId="25" fillId="0" borderId="87" xfId="2" applyNumberFormat="1" applyFont="1" applyFill="1" applyBorder="1" applyAlignment="1" applyProtection="1">
      <alignment vertical="center"/>
      <protection locked="0"/>
    </xf>
    <xf numFmtId="4" fontId="25" fillId="0" borderId="75" xfId="2" applyNumberFormat="1" applyFont="1" applyFill="1" applyBorder="1" applyAlignment="1" applyProtection="1">
      <alignment vertical="center" wrapText="1"/>
      <protection locked="0"/>
    </xf>
    <xf numFmtId="4" fontId="25" fillId="0" borderId="71" xfId="2" applyNumberFormat="1" applyFont="1" applyFill="1" applyBorder="1" applyAlignment="1" applyProtection="1">
      <alignment vertical="center" wrapText="1"/>
      <protection locked="0"/>
    </xf>
    <xf numFmtId="4" fontId="30" fillId="0" borderId="60" xfId="2" applyNumberFormat="1" applyFont="1" applyBorder="1" applyAlignment="1">
      <alignment horizontal="right" vertical="center"/>
    </xf>
    <xf numFmtId="4" fontId="25" fillId="0" borderId="93" xfId="2" applyNumberFormat="1" applyFont="1" applyBorder="1" applyAlignment="1">
      <alignment vertical="center"/>
    </xf>
    <xf numFmtId="4" fontId="30" fillId="0" borderId="69" xfId="2" applyNumberFormat="1" applyFont="1" applyBorder="1" applyAlignment="1">
      <alignment horizontal="right" vertical="center"/>
    </xf>
    <xf numFmtId="4" fontId="25" fillId="0" borderId="100" xfId="2" applyNumberFormat="1" applyFont="1" applyBorder="1" applyAlignment="1">
      <alignment vertical="center"/>
    </xf>
    <xf numFmtId="0" fontId="19" fillId="0" borderId="0" xfId="2" applyFont="1" applyAlignment="1">
      <alignment horizontal="left" vertical="center"/>
    </xf>
    <xf numFmtId="4" fontId="30" fillId="0" borderId="87" xfId="2" applyNumberFormat="1" applyFont="1" applyFill="1" applyBorder="1" applyAlignment="1" applyProtection="1">
      <alignment vertical="center"/>
      <protection locked="0"/>
    </xf>
    <xf numFmtId="4" fontId="30" fillId="0" borderId="75" xfId="2" applyNumberFormat="1" applyFont="1" applyFill="1" applyBorder="1" applyAlignment="1" applyProtection="1">
      <alignment vertical="center"/>
      <protection locked="0"/>
    </xf>
    <xf numFmtId="0" fontId="4" fillId="0" borderId="0" xfId="2" applyFont="1" applyAlignment="1">
      <alignment horizontal="center" wrapText="1"/>
    </xf>
    <xf numFmtId="0" fontId="4" fillId="0" borderId="0" xfId="2" applyFont="1" applyAlignment="1"/>
    <xf numFmtId="0" fontId="5" fillId="0" borderId="0" xfId="1" applyFont="1" applyFill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4" fontId="5" fillId="0" borderId="0" xfId="1" applyNumberFormat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4" fillId="0" borderId="9" xfId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 wrapText="1"/>
    </xf>
    <xf numFmtId="0" fontId="9" fillId="0" borderId="0" xfId="1" applyFont="1" applyAlignment="1">
      <alignment horizontal="center" wrapText="1"/>
    </xf>
    <xf numFmtId="0" fontId="4" fillId="0" borderId="5" xfId="1" applyFont="1" applyFill="1" applyBorder="1" applyAlignment="1">
      <alignment horizontal="left" vertical="top" wrapText="1"/>
    </xf>
    <xf numFmtId="0" fontId="12" fillId="0" borderId="0" xfId="1" applyFont="1" applyAlignment="1">
      <alignment horizontal="center" wrapText="1"/>
    </xf>
    <xf numFmtId="0" fontId="1" fillId="0" borderId="0" xfId="1" applyAlignment="1"/>
    <xf numFmtId="0" fontId="3" fillId="3" borderId="28" xfId="6" applyFont="1" applyFill="1" applyBorder="1" applyAlignment="1">
      <alignment wrapText="1"/>
    </xf>
    <xf numFmtId="0" fontId="19" fillId="0" borderId="0" xfId="6" applyFont="1" applyFill="1" applyAlignment="1" applyProtection="1">
      <alignment vertical="center"/>
    </xf>
    <xf numFmtId="0" fontId="3" fillId="3" borderId="23" xfId="6" applyFont="1" applyFill="1" applyBorder="1" applyAlignment="1" applyProtection="1">
      <alignment horizontal="center" vertical="center" wrapText="1"/>
    </xf>
    <xf numFmtId="4" fontId="3" fillId="3" borderId="52" xfId="6" applyNumberFormat="1" applyFont="1" applyFill="1" applyBorder="1" applyAlignment="1" applyProtection="1">
      <alignment horizontal="center" vertical="center" wrapText="1"/>
    </xf>
    <xf numFmtId="0" fontId="3" fillId="3" borderId="22" xfId="6" applyFont="1" applyFill="1" applyBorder="1" applyAlignment="1" applyProtection="1">
      <alignment horizontal="center" vertical="center" wrapText="1"/>
    </xf>
    <xf numFmtId="0" fontId="3" fillId="0" borderId="53" xfId="6" applyFont="1" applyFill="1" applyBorder="1" applyAlignment="1" applyProtection="1">
      <alignment horizontal="center" vertical="center"/>
    </xf>
    <xf numFmtId="4" fontId="3" fillId="0" borderId="54" xfId="6" applyNumberFormat="1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 wrapText="1"/>
    </xf>
    <xf numFmtId="0" fontId="3" fillId="3" borderId="55" xfId="6" applyFont="1" applyFill="1" applyBorder="1" applyAlignment="1" applyProtection="1">
      <alignment vertical="center" wrapText="1"/>
    </xf>
    <xf numFmtId="4" fontId="3" fillId="3" borderId="56" xfId="6" applyNumberFormat="1" applyFont="1" applyFill="1" applyBorder="1" applyAlignment="1" applyProtection="1">
      <alignment vertical="center"/>
    </xf>
    <xf numFmtId="4" fontId="3" fillId="3" borderId="57" xfId="6" applyNumberFormat="1" applyFont="1" applyFill="1" applyBorder="1" applyAlignment="1" applyProtection="1">
      <alignment vertical="center"/>
    </xf>
    <xf numFmtId="0" fontId="3" fillId="0" borderId="58" xfId="6" applyFont="1" applyFill="1" applyBorder="1" applyAlignment="1" applyProtection="1">
      <alignment vertical="center" wrapText="1"/>
    </xf>
    <xf numFmtId="4" fontId="3" fillId="0" borderId="59" xfId="6" applyNumberFormat="1" applyFont="1" applyFill="1" applyBorder="1" applyAlignment="1" applyProtection="1">
      <alignment vertical="center"/>
    </xf>
    <xf numFmtId="4" fontId="3" fillId="0" borderId="60" xfId="6" applyNumberFormat="1" applyFont="1" applyFill="1" applyBorder="1" applyAlignment="1" applyProtection="1">
      <alignment vertical="center"/>
    </xf>
    <xf numFmtId="0" fontId="2" fillId="0" borderId="61" xfId="6" applyFont="1" applyFill="1" applyBorder="1" applyAlignment="1" applyProtection="1">
      <alignment vertical="center" wrapText="1"/>
    </xf>
    <xf numFmtId="4" fontId="2" fillId="0" borderId="62" xfId="6" applyNumberFormat="1" applyFont="1" applyFill="1" applyBorder="1" applyAlignment="1" applyProtection="1">
      <alignment vertical="center"/>
      <protection locked="0"/>
    </xf>
    <xf numFmtId="4" fontId="2" fillId="0" borderId="63" xfId="6" applyNumberFormat="1" applyFont="1" applyFill="1" applyBorder="1" applyAlignment="1" applyProtection="1">
      <alignment vertical="center"/>
    </xf>
    <xf numFmtId="0" fontId="2" fillId="0" borderId="61" xfId="6" quotePrefix="1" applyFont="1" applyFill="1" applyBorder="1" applyAlignment="1" applyProtection="1">
      <alignment vertical="center" wrapText="1"/>
      <protection locked="0"/>
    </xf>
    <xf numFmtId="0" fontId="3" fillId="3" borderId="64" xfId="6" applyFont="1" applyFill="1" applyBorder="1" applyAlignment="1" applyProtection="1">
      <alignment vertical="center" wrapText="1"/>
    </xf>
    <xf numFmtId="4" fontId="3" fillId="3" borderId="65" xfId="6" applyNumberFormat="1" applyFont="1" applyFill="1" applyBorder="1" applyAlignment="1" applyProtection="1">
      <alignment vertical="center"/>
    </xf>
    <xf numFmtId="4" fontId="3" fillId="3" borderId="66" xfId="6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 applyProtection="1">
      <alignment horizontal="centerContinuous" vertical="center"/>
    </xf>
    <xf numFmtId="0" fontId="2" fillId="0" borderId="0" xfId="6" applyFont="1" applyFill="1" applyBorder="1" applyAlignment="1" applyProtection="1">
      <alignment vertical="center"/>
    </xf>
    <xf numFmtId="4" fontId="29" fillId="0" borderId="59" xfId="6" applyNumberFormat="1" applyFont="1" applyFill="1" applyBorder="1" applyAlignment="1" applyProtection="1">
      <alignment vertical="center"/>
    </xf>
    <xf numFmtId="0" fontId="3" fillId="3" borderId="67" xfId="6" applyFont="1" applyFill="1" applyBorder="1" applyAlignment="1" applyProtection="1">
      <alignment vertical="center" wrapText="1"/>
    </xf>
    <xf numFmtId="4" fontId="3" fillId="3" borderId="68" xfId="6" applyNumberFormat="1" applyFont="1" applyFill="1" applyBorder="1" applyAlignment="1" applyProtection="1">
      <alignment vertical="center"/>
    </xf>
    <xf numFmtId="4" fontId="3" fillId="3" borderId="69" xfId="6" applyNumberFormat="1" applyFont="1" applyFill="1" applyBorder="1" applyAlignment="1" applyProtection="1">
      <alignment vertical="center"/>
    </xf>
    <xf numFmtId="0" fontId="3" fillId="5" borderId="24" xfId="6" applyFont="1" applyFill="1" applyBorder="1" applyAlignment="1" applyProtection="1">
      <alignment vertical="center" wrapText="1"/>
    </xf>
    <xf numFmtId="0" fontId="3" fillId="5" borderId="25" xfId="6" applyFont="1" applyFill="1" applyBorder="1" applyAlignment="1" applyProtection="1">
      <alignment vertical="center" wrapText="1"/>
    </xf>
    <xf numFmtId="0" fontId="3" fillId="5" borderId="26" xfId="6" applyFont="1" applyFill="1" applyBorder="1" applyAlignment="1" applyProtection="1">
      <alignment vertical="center" wrapText="1"/>
    </xf>
    <xf numFmtId="0" fontId="7" fillId="5" borderId="70" xfId="7" applyFont="1" applyFill="1" applyBorder="1" applyAlignment="1">
      <alignment horizontal="left" wrapText="1"/>
    </xf>
    <xf numFmtId="4" fontId="30" fillId="5" borderId="56" xfId="6" applyNumberFormat="1" applyFont="1" applyFill="1" applyBorder="1" applyAlignment="1">
      <alignment vertical="center"/>
    </xf>
    <xf numFmtId="0" fontId="7" fillId="5" borderId="51" xfId="7" applyFont="1" applyFill="1" applyBorder="1" applyAlignment="1">
      <alignment horizontal="left" wrapText="1"/>
    </xf>
    <xf numFmtId="4" fontId="30" fillId="5" borderId="54" xfId="6" applyNumberFormat="1" applyFont="1" applyFill="1" applyBorder="1" applyAlignment="1">
      <alignment vertical="center"/>
    </xf>
    <xf numFmtId="4" fontId="22" fillId="0" borderId="56" xfId="7" applyNumberFormat="1" applyFont="1" applyFill="1" applyBorder="1" applyAlignment="1" applyProtection="1">
      <alignment vertical="center"/>
      <protection locked="0"/>
    </xf>
    <xf numFmtId="4" fontId="36" fillId="0" borderId="87" xfId="7" applyNumberFormat="1" applyFont="1" applyFill="1" applyBorder="1" applyAlignment="1" applyProtection="1">
      <alignment vertical="center"/>
      <protection locked="0"/>
    </xf>
    <xf numFmtId="4" fontId="22" fillId="0" borderId="59" xfId="7" applyNumberFormat="1" applyFont="1" applyFill="1" applyBorder="1" applyAlignment="1" applyProtection="1">
      <alignment vertical="center"/>
      <protection locked="0"/>
    </xf>
    <xf numFmtId="0" fontId="2" fillId="0" borderId="0" xfId="6" applyFont="1" applyBorder="1" applyAlignment="1"/>
    <xf numFmtId="0" fontId="2" fillId="0" borderId="0" xfId="6" applyFont="1" applyBorder="1" applyAlignment="1">
      <alignment wrapText="1"/>
    </xf>
    <xf numFmtId="4" fontId="41" fillId="0" borderId="76" xfId="7" applyNumberFormat="1" applyFont="1" applyFill="1" applyBorder="1" applyAlignment="1">
      <alignment horizontal="left" vertical="center" wrapText="1"/>
    </xf>
    <xf numFmtId="4" fontId="43" fillId="0" borderId="73" xfId="7" applyNumberFormat="1" applyFont="1" applyFill="1" applyBorder="1" applyAlignment="1">
      <alignment horizontal="right" vertical="center" wrapText="1"/>
    </xf>
    <xf numFmtId="0" fontId="3" fillId="0" borderId="56" xfId="6" applyFont="1" applyFill="1" applyBorder="1" applyAlignment="1" applyProtection="1">
      <alignment vertical="center" wrapText="1"/>
    </xf>
    <xf numFmtId="4" fontId="3" fillId="0" borderId="103" xfId="7" applyNumberFormat="1" applyFont="1" applyFill="1" applyBorder="1" applyAlignment="1" applyProtection="1">
      <alignment horizontal="right" vertical="center" wrapText="1"/>
      <protection locked="0"/>
    </xf>
    <xf numFmtId="4" fontId="3" fillId="0" borderId="104" xfId="7" applyNumberFormat="1" applyFont="1" applyFill="1" applyBorder="1" applyAlignment="1" applyProtection="1">
      <alignment horizontal="right" vertical="center" wrapText="1"/>
      <protection locked="0"/>
    </xf>
    <xf numFmtId="4" fontId="3" fillId="0" borderId="26" xfId="7" applyNumberFormat="1" applyFont="1" applyFill="1" applyBorder="1" applyAlignment="1" applyProtection="1">
      <alignment horizontal="right" vertical="center" wrapText="1"/>
      <protection locked="0"/>
    </xf>
    <xf numFmtId="4" fontId="3" fillId="0" borderId="86" xfId="7" applyNumberFormat="1" applyFont="1" applyFill="1" applyBorder="1" applyAlignment="1" applyProtection="1">
      <alignment horizontal="right" vertical="center" wrapText="1"/>
      <protection locked="0"/>
    </xf>
    <xf numFmtId="4" fontId="3" fillId="0" borderId="105" xfId="7" applyNumberFormat="1" applyFont="1" applyFill="1" applyBorder="1" applyAlignment="1" applyProtection="1">
      <alignment horizontal="right" vertical="center" wrapText="1"/>
      <protection locked="0"/>
    </xf>
    <xf numFmtId="4" fontId="3" fillId="0" borderId="86" xfId="7" applyNumberFormat="1" applyFont="1" applyFill="1" applyBorder="1" applyAlignment="1" applyProtection="1">
      <alignment vertical="center" wrapText="1"/>
      <protection locked="0"/>
    </xf>
    <xf numFmtId="4" fontId="30" fillId="0" borderId="86" xfId="7" applyNumberFormat="1" applyFont="1" applyFill="1" applyBorder="1" applyAlignment="1" applyProtection="1">
      <alignment horizontal="right" vertical="center" wrapText="1"/>
    </xf>
    <xf numFmtId="0" fontId="3" fillId="0" borderId="86" xfId="6" applyFont="1" applyFill="1" applyBorder="1" applyAlignment="1" applyProtection="1">
      <alignment vertical="center" wrapText="1"/>
    </xf>
    <xf numFmtId="0" fontId="3" fillId="0" borderId="0" xfId="6" applyFont="1" applyFill="1" applyBorder="1" applyAlignment="1" applyProtection="1">
      <alignment vertical="center" wrapText="1"/>
    </xf>
    <xf numFmtId="4" fontId="30" fillId="0" borderId="0" xfId="7" applyNumberFormat="1" applyFont="1" applyFill="1" applyBorder="1" applyAlignment="1" applyProtection="1">
      <alignment horizontal="right" vertical="center" wrapText="1"/>
    </xf>
    <xf numFmtId="14" fontId="5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/>
    <xf numFmtId="0" fontId="2" fillId="0" borderId="1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2" borderId="6" xfId="1" applyFont="1" applyFill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center" wrapText="1"/>
    </xf>
    <xf numFmtId="4" fontId="5" fillId="0" borderId="0" xfId="1" applyNumberFormat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/>
    <xf numFmtId="0" fontId="4" fillId="0" borderId="1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wrapText="1"/>
    </xf>
    <xf numFmtId="0" fontId="4" fillId="0" borderId="9" xfId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11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wrapText="1"/>
    </xf>
    <xf numFmtId="0" fontId="9" fillId="0" borderId="0" xfId="1" applyFont="1" applyBorder="1" applyAlignment="1">
      <alignment wrapText="1"/>
    </xf>
    <xf numFmtId="14" fontId="9" fillId="0" borderId="0" xfId="1" applyNumberFormat="1" applyFont="1" applyAlignment="1">
      <alignment horizontal="center" wrapText="1"/>
    </xf>
    <xf numFmtId="0" fontId="4" fillId="2" borderId="1" xfId="1" applyFont="1" applyFill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7" fillId="2" borderId="2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wrapText="1"/>
    </xf>
    <xf numFmtId="0" fontId="12" fillId="2" borderId="0" xfId="1" applyFont="1" applyFill="1" applyBorder="1" applyAlignment="1">
      <alignment wrapText="1"/>
    </xf>
    <xf numFmtId="0" fontId="14" fillId="0" borderId="0" xfId="1" applyFont="1" applyBorder="1" applyAlignment="1">
      <alignment wrapText="1"/>
    </xf>
    <xf numFmtId="14" fontId="15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" fillId="0" borderId="0" xfId="1" applyAlignment="1"/>
    <xf numFmtId="0" fontId="4" fillId="0" borderId="0" xfId="2" applyFont="1" applyAlignment="1">
      <alignment horizontal="center" wrapText="1"/>
    </xf>
    <xf numFmtId="0" fontId="4" fillId="0" borderId="0" xfId="2" applyFont="1" applyAlignment="1"/>
    <xf numFmtId="4" fontId="2" fillId="0" borderId="0" xfId="2" applyNumberFormat="1" applyFont="1" applyFill="1" applyBorder="1" applyAlignment="1">
      <alignment horizontal="center" vertical="center" wrapText="1"/>
    </xf>
    <xf numFmtId="4" fontId="30" fillId="0" borderId="0" xfId="2" applyNumberFormat="1" applyFont="1" applyFill="1" applyAlignment="1" applyProtection="1">
      <alignment horizontal="left" vertical="center"/>
      <protection locked="0"/>
    </xf>
    <xf numFmtId="4" fontId="33" fillId="0" borderId="0" xfId="2" applyNumberFormat="1" applyFont="1" applyFill="1" applyAlignment="1">
      <alignment horizontal="left" vertical="center"/>
    </xf>
    <xf numFmtId="4" fontId="30" fillId="0" borderId="0" xfId="2" applyNumberFormat="1" applyFont="1" applyAlignment="1">
      <alignment horizontal="left" vertical="center"/>
    </xf>
    <xf numFmtId="14" fontId="4" fillId="0" borderId="0" xfId="2" applyNumberFormat="1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2" fillId="0" borderId="0" xfId="3" applyFont="1" applyAlignment="1">
      <alignment horizontal="left" wrapText="1"/>
    </xf>
    <xf numFmtId="14" fontId="4" fillId="0" borderId="0" xfId="2" applyNumberFormat="1" applyFont="1" applyBorder="1" applyAlignment="1">
      <alignment horizontal="left" wrapText="1"/>
    </xf>
    <xf numFmtId="0" fontId="4" fillId="0" borderId="0" xfId="2" applyFont="1" applyBorder="1" applyAlignment="1">
      <alignment horizontal="left" wrapText="1"/>
    </xf>
    <xf numFmtId="0" fontId="7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19" fillId="0" borderId="0" xfId="2" applyFont="1" applyFill="1" applyAlignment="1"/>
    <xf numFmtId="0" fontId="19" fillId="0" borderId="0" xfId="2" applyFont="1" applyFill="1" applyBorder="1" applyAlignment="1">
      <alignment wrapText="1"/>
    </xf>
    <xf numFmtId="4" fontId="45" fillId="0" borderId="0" xfId="7" applyNumberFormat="1" applyFont="1" applyFill="1" applyAlignment="1" applyProtection="1">
      <alignment horizontal="left" vertical="center" wrapText="1"/>
      <protection locked="0"/>
    </xf>
    <xf numFmtId="4" fontId="3" fillId="0" borderId="0" xfId="2" applyNumberFormat="1" applyFont="1" applyFill="1" applyBorder="1" applyAlignment="1">
      <alignment horizontal="left" vertical="center" wrapText="1"/>
    </xf>
    <xf numFmtId="0" fontId="19" fillId="0" borderId="0" xfId="2" applyFont="1" applyFill="1" applyAlignment="1">
      <alignment vertical="center"/>
    </xf>
  </cellXfs>
  <cellStyles count="8">
    <cellStyle name="Normalny" xfId="0" builtinId="0"/>
    <cellStyle name="Normalny 2" xfId="2"/>
    <cellStyle name="Normalny 2 2" xfId="1"/>
    <cellStyle name="Normalny 2 2 2" xfId="6"/>
    <cellStyle name="Normalny 3" xfId="5"/>
    <cellStyle name="Normalny 4" xfId="7"/>
    <cellStyle name="Normalny_dzielnice termin spr." xfId="3"/>
    <cellStyle name="Walutowy 2" xfId="4"/>
  </cellStyles>
  <dxfs count="2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i val="0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  <numFmt numFmtId="167" formatCode="#\ ##,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i val="0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6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6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justify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6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6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</dxf>
    <dxf>
      <numFmt numFmtId="4" formatCode="#,##0.00"/>
    </dxf>
    <dxf>
      <border outline="0"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69</xdr:row>
      <xdr:rowOff>0</xdr:rowOff>
    </xdr:from>
    <xdr:to>
      <xdr:col>5</xdr:col>
      <xdr:colOff>76200</xdr:colOff>
      <xdr:row>90</xdr:row>
      <xdr:rowOff>76200</xdr:rowOff>
    </xdr:to>
    <xdr:cxnSp macro="">
      <xdr:nvCxnSpPr>
        <xdr:cNvPr id="2" name="Łącznik prosty 1" descr="Przekreślona pusta tabela" title="Przekreślona pusta tabela"/>
        <xdr:cNvCxnSpPr/>
      </xdr:nvCxnSpPr>
      <xdr:spPr>
        <a:xfrm>
          <a:off x="38100" y="15773400"/>
          <a:ext cx="8448675" cy="6762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94</xdr:row>
      <xdr:rowOff>161925</xdr:rowOff>
    </xdr:from>
    <xdr:to>
      <xdr:col>4</xdr:col>
      <xdr:colOff>142875</xdr:colOff>
      <xdr:row>99</xdr:row>
      <xdr:rowOff>19050</xdr:rowOff>
    </xdr:to>
    <xdr:cxnSp macro="">
      <xdr:nvCxnSpPr>
        <xdr:cNvPr id="3" name="Łącznik prosty 2" descr="Przekreślona pusta tabela" title="Przekreślona pusta tabela"/>
        <xdr:cNvCxnSpPr/>
      </xdr:nvCxnSpPr>
      <xdr:spPr>
        <a:xfrm>
          <a:off x="19050" y="23717250"/>
          <a:ext cx="7353300" cy="1000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143</xdr:row>
      <xdr:rowOff>66675</xdr:rowOff>
    </xdr:from>
    <xdr:to>
      <xdr:col>8</xdr:col>
      <xdr:colOff>1123950</xdr:colOff>
      <xdr:row>159</xdr:row>
      <xdr:rowOff>133350</xdr:rowOff>
    </xdr:to>
    <xdr:cxnSp macro="">
      <xdr:nvCxnSpPr>
        <xdr:cNvPr id="4" name="Łącznik prosty 3" descr="Przekreślona pusta tabela" title="Przekreślona pusta tabela"/>
        <xdr:cNvCxnSpPr/>
      </xdr:nvCxnSpPr>
      <xdr:spPr>
        <a:xfrm>
          <a:off x="19050" y="35652075"/>
          <a:ext cx="13058775" cy="4991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228</xdr:row>
      <xdr:rowOff>38100</xdr:rowOff>
    </xdr:from>
    <xdr:to>
      <xdr:col>3</xdr:col>
      <xdr:colOff>76200</xdr:colOff>
      <xdr:row>231</xdr:row>
      <xdr:rowOff>180975</xdr:rowOff>
    </xdr:to>
    <xdr:cxnSp macro="">
      <xdr:nvCxnSpPr>
        <xdr:cNvPr id="5" name="Łącznik prosty 4" descr="Przekreślona pusta tabela" title="Przekreślona pusta tabela"/>
        <xdr:cNvCxnSpPr/>
      </xdr:nvCxnSpPr>
      <xdr:spPr>
        <a:xfrm>
          <a:off x="47625" y="66360675"/>
          <a:ext cx="6076950" cy="1190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425</xdr:row>
      <xdr:rowOff>0</xdr:rowOff>
    </xdr:from>
    <xdr:to>
      <xdr:col>3</xdr:col>
      <xdr:colOff>9525</xdr:colOff>
      <xdr:row>431</xdr:row>
      <xdr:rowOff>0</xdr:rowOff>
    </xdr:to>
    <xdr:cxnSp macro="">
      <xdr:nvCxnSpPr>
        <xdr:cNvPr id="6" name="Łącznik prosty 5" descr="Przekreślona pusta tabela" title="Przekreślona pusta tabela"/>
        <xdr:cNvCxnSpPr/>
      </xdr:nvCxnSpPr>
      <xdr:spPr>
        <a:xfrm>
          <a:off x="0" y="117062250"/>
          <a:ext cx="6057900" cy="1323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238</xdr:row>
      <xdr:rowOff>152400</xdr:rowOff>
    </xdr:from>
    <xdr:to>
      <xdr:col>5</xdr:col>
      <xdr:colOff>47625</xdr:colOff>
      <xdr:row>257</xdr:row>
      <xdr:rowOff>47625</xdr:rowOff>
    </xdr:to>
    <xdr:cxnSp macro="">
      <xdr:nvCxnSpPr>
        <xdr:cNvPr id="7" name="Łącznik prosty 6" descr="Przekreślona pusta tabela" title="Przekreślona pusta tabela"/>
        <xdr:cNvCxnSpPr/>
      </xdr:nvCxnSpPr>
      <xdr:spPr>
        <a:xfrm>
          <a:off x="19050" y="68903850"/>
          <a:ext cx="8439150" cy="383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261</xdr:row>
      <xdr:rowOff>180975</xdr:rowOff>
    </xdr:from>
    <xdr:to>
      <xdr:col>5</xdr:col>
      <xdr:colOff>171450</xdr:colOff>
      <xdr:row>272</xdr:row>
      <xdr:rowOff>28575</xdr:rowOff>
    </xdr:to>
    <xdr:cxnSp macro="">
      <xdr:nvCxnSpPr>
        <xdr:cNvPr id="8" name="Łącznik prosty 7" descr="Przekreślona pusta tabela" title="Przekreślona pusta tabela"/>
        <xdr:cNvCxnSpPr/>
      </xdr:nvCxnSpPr>
      <xdr:spPr>
        <a:xfrm>
          <a:off x="0" y="73942575"/>
          <a:ext cx="8582025" cy="3286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417</xdr:row>
      <xdr:rowOff>9525</xdr:rowOff>
    </xdr:from>
    <xdr:to>
      <xdr:col>2</xdr:col>
      <xdr:colOff>47625</xdr:colOff>
      <xdr:row>419</xdr:row>
      <xdr:rowOff>180975</xdr:rowOff>
    </xdr:to>
    <xdr:cxnSp macro="">
      <xdr:nvCxnSpPr>
        <xdr:cNvPr id="9" name="Łącznik prosty 8" descr="Przekreślona pusta tabela" title="Przekreślona pusta tabela"/>
        <xdr:cNvCxnSpPr/>
      </xdr:nvCxnSpPr>
      <xdr:spPr>
        <a:xfrm>
          <a:off x="19050" y="114890550"/>
          <a:ext cx="4895850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463</xdr:row>
      <xdr:rowOff>85725</xdr:rowOff>
    </xdr:from>
    <xdr:to>
      <xdr:col>2</xdr:col>
      <xdr:colOff>1095375</xdr:colOff>
      <xdr:row>465</xdr:row>
      <xdr:rowOff>247650</xdr:rowOff>
    </xdr:to>
    <xdr:cxnSp macro="">
      <xdr:nvCxnSpPr>
        <xdr:cNvPr id="10" name="Łącznik prosty 9" descr="Przekreślona pusta tabela" title="Przekreślona pusta tabela"/>
        <xdr:cNvCxnSpPr/>
      </xdr:nvCxnSpPr>
      <xdr:spPr>
        <a:xfrm>
          <a:off x="76200" y="126234825"/>
          <a:ext cx="5886450" cy="3533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379</xdr:row>
      <xdr:rowOff>0</xdr:rowOff>
    </xdr:from>
    <xdr:to>
      <xdr:col>8</xdr:col>
      <xdr:colOff>1038225</xdr:colOff>
      <xdr:row>397</xdr:row>
      <xdr:rowOff>142875</xdr:rowOff>
    </xdr:to>
    <xdr:cxnSp macro="">
      <xdr:nvCxnSpPr>
        <xdr:cNvPr id="11" name="Łącznik prosty 10"/>
        <xdr:cNvCxnSpPr/>
      </xdr:nvCxnSpPr>
      <xdr:spPr>
        <a:xfrm>
          <a:off x="28575" y="103832025"/>
          <a:ext cx="12963525" cy="5972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2" name="Bilans_UD_Ursus" displayName="Bilans_UD_Ursus" ref="A7:G48" totalsRowShown="0" headerRowDxfId="16" headerRowBorderDxfId="14" tableBorderDxfId="15" totalsRowBorderDxfId="13" headerRowCellStyle="Normalny 2">
  <autoFilter ref="A7: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KTYWA" dataDxfId="12" dataCellStyle="Normalny 2"/>
    <tableColumn id="2" name="Stan na początek roku_x000a_I" dataDxfId="11" dataCellStyle="Normalny 2"/>
    <tableColumn id="3" name="Stan na początek roku" dataDxfId="10" dataCellStyle="Normalny 2"/>
    <tableColumn id="4" name="Stan na koniec roku"/>
    <tableColumn id="5" name="PASYWA" dataDxfId="9" dataCellStyle="Normalny 2"/>
    <tableColumn id="6" name="Stan na początek roku2" dataDxfId="8" dataCellStyle="Normalny 2"/>
    <tableColumn id="7" name="Stan na koniec roku2" dataDxfId="7" dataCellStyle="Normalny 2"/>
  </tableColumns>
  <tableStyleInfo name="Styl tabeli 1" showFirstColumn="0" showLastColumn="0" showRowStripes="0" showColumnStripes="0"/>
</table>
</file>

<file path=xl/tables/table10.xml><?xml version="1.0" encoding="utf-8"?>
<table xmlns="http://schemas.openxmlformats.org/spreadsheetml/2006/main" id="10" name="Wartość_nieamortyzowanych_środków_trwałych_używanych_na_podstawie_umów_najmu_dzierżawy_i_innych_umów_w_tym_umów_leasingu" displayName="Wartość_nieamortyzowanych_środków_trwałych_używanych_na_podstawie_umów_najmu_dzierżawy_i_innych_umów_w_tym_umów_leasingu" ref="A119:C126" totalsRowShown="0" headerRowBorderDxfId="187" tableBorderDxfId="186">
  <autoFilter ref="A119:C126">
    <filterColumn colId="0" hiddenButton="1"/>
    <filterColumn colId="1" hiddenButton="1"/>
    <filterColumn colId="2" hiddenButton="1"/>
  </autoFilter>
  <tableColumns count="3">
    <tableColumn id="1" name="Wyszczególnienie" dataDxfId="185" dataCellStyle="Normalny 2"/>
    <tableColumn id="3" name="Stan na początek roku" dataDxfId="184" dataCellStyle="Normalny 2"/>
    <tableColumn id="4" name="Stan na koniec roku" dataDxfId="18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ć nieamortyzowanych lub nieumarzanych przez jednostkę środków trwałych, używanych na podstawie umów najmu, dzierżawy i innych umów, w tym z tytułu umów leasingu " altTextSummary="W tabeli wykazano środki trwałe dzierżawione przez jednostkę, które nie są przez nią umarzane i amortyzowane"/>
    </ext>
  </extLst>
</table>
</file>

<file path=xl/tables/table11.xml><?xml version="1.0" encoding="utf-8"?>
<table xmlns="http://schemas.openxmlformats.org/spreadsheetml/2006/main" id="11" name="Liczba_i_wartość_posiadanych_akcji_i_udziałów" displayName="Liczba_i_wartość_posiadanych_akcji_i_udziałów" ref="A146:I159" totalsRowShown="0" headerRowDxfId="182" dataDxfId="180" headerRowBorderDxfId="181" tableBorderDxfId="179" headerRowCellStyle="Normalny 2" dataCellStyle="Normalny 2">
  <autoFilter ref="A146:I1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azwa podmiotów" dataDxfId="178" dataCellStyle="Normalny 2"/>
    <tableColumn id="2" name="Nazwa podmiotów2" dataDxfId="177" dataCellStyle="Normalny 2"/>
    <tableColumn id="3" name="Liczba udziałów / akcji" dataDxfId="176" dataCellStyle="Normalny 2"/>
    <tableColumn id="4" name="Udział w kapitale własnym (%)" dataDxfId="175" dataCellStyle="Normalny 2"/>
    <tableColumn id="5" name="Wartość brutto udziałów/ akcji" dataDxfId="174" dataCellStyle="Normalny 2"/>
    <tableColumn id="6" name="Odpis" dataDxfId="173" dataCellStyle="Normalny 2"/>
    <tableColumn id="7" name="Wartość bilansowa udziałów/akcji" dataDxfId="172" dataCellStyle="Normalny 2"/>
    <tableColumn id="8" name="Zysk/(strata) netto za rok zakończony dnia 31 grudnia bieżącego roku" dataDxfId="171" dataCellStyle="Normalny 2"/>
    <tableColumn id="9" name="Kapitały własne na dzień 31 grudnia bieżącego roku" dataDxfId="17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 Liczba i wartość posiadanych akcji i udziałów" altTextSummary="Przekreślona pusta tabela"/>
    </ext>
  </extLst>
</table>
</file>

<file path=xl/tables/table12.xml><?xml version="1.0" encoding="utf-8"?>
<table xmlns="http://schemas.openxmlformats.org/spreadsheetml/2006/main" id="12" name="Odpisy_aktualizujące_należności" displayName="Odpisy_aktualizujące_należności" ref="A163:G171" totalsRowShown="0" dataDxfId="169" tableBorderDxfId="168" dataCellStyle="Normalny 2">
  <autoFilter ref="A163:G17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olumna1"/>
    <tableColumn id="2" name="Kolumna2"/>
    <tableColumn id="5" name="Kolumna3"/>
    <tableColumn id="6" name="Kolumna4" dataDxfId="167" dataCellStyle="Normalny 2"/>
    <tableColumn id="7" name="Kolumna5" dataDxfId="166" dataCellStyle="Normalny 2"/>
    <tableColumn id="8" name="Kolumna6" dataDxfId="165" dataCellStyle="Normalny 2"/>
    <tableColumn id="9" name="Kolumna7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siy aktualizujące wartość należności" altTextSummary="Tabela przedstawia odpisy aktualizujące należności z  wyszczegolnieniem odpisów z tytułu należności długoterminowych, krótkoterminowych, alimentacyjnych. Stan na początek roku, zmiany i stan na koniec roku."/>
    </ext>
  </extLst>
</table>
</file>

<file path=xl/tables/table13.xml><?xml version="1.0" encoding="utf-8"?>
<table xmlns="http://schemas.openxmlformats.org/spreadsheetml/2006/main" id="13" name="Rezerwy_na_zobowiązania_zmiany_w_ciągu_roku_obrotowego" displayName="Rezerwy_na_zobowiązania_zmiany_w_ciągu_roku_obrotowego" ref="A176:F207" totalsRowShown="0" tableBorderDxfId="164">
  <autoFilter ref="A176:F20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ategoria"/>
    <tableColumn id="3" name="Stan na początek roku " dataDxfId="163" dataCellStyle="Normalny 2"/>
    <tableColumn id="4" name="Utworzone" dataDxfId="162" dataCellStyle="Normalny 2"/>
    <tableColumn id="5" name="Wykorzystane *" dataDxfId="161" dataCellStyle="Normalny 2"/>
    <tableColumn id="6" name="Rozwiązane **" dataDxfId="160" dataCellStyle="Normalny 2"/>
    <tableColumn id="7" name="Stan na koniec roku " dataDxfId="15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ezerwy na zobowiązania - zmiany w ciągu roku obrotowego" altTextSummary="Tabela przedstawia rezerwy na zobowiązania w podziale na stany początkowe, zmiany w ciagu roku, stany końcowe oraz grupy rezerw."/>
    </ext>
  </extLst>
</table>
</file>

<file path=xl/tables/table14.xml><?xml version="1.0" encoding="utf-8"?>
<table xmlns="http://schemas.openxmlformats.org/spreadsheetml/2006/main" id="14" name="Zobowiązania_długoterminowe_według_zapadalności" displayName="Zobowiązania_długoterminowe_według_zapadalności" ref="A211:C224" totalsRowShown="0" headerRowBorderDxfId="158" tableBorderDxfId="157">
  <autoFilter ref="A211:C224">
    <filterColumn colId="0" hiddenButton="1"/>
    <filterColumn colId="1" hiddenButton="1"/>
    <filterColumn colId="2" hiddenButton="1"/>
  </autoFilter>
  <tableColumns count="3">
    <tableColumn id="1" name="Wyszczególnienie"/>
    <tableColumn id="3" name="Stan na początek roku"/>
    <tableColumn id="4" name="Stan na koniec roku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długoterminowe według zapadalności" altTextSummary="Tabela przedstawia zobowiązania długoterminowe według zapadalności w podziale na terminy zapadalności oraz rodzaje zobowiązań."/>
    </ext>
  </extLst>
</table>
</file>

<file path=xl/tables/table15.xml><?xml version="1.0" encoding="utf-8"?>
<table xmlns="http://schemas.openxmlformats.org/spreadsheetml/2006/main" id="15" name="Kwota_zobowiązań_w_stytuacji_gdy_jednostka_kwalifikuje_umowy_leasingu_zgodnie_z_przepisami_podatkowymi_leasing_operacyjny" displayName="Kwota_zobowiązań_w_stytuacji_gdy_jednostka_kwalifikuje_umowy_leasingu_zgodnie_z_przepisami_podatkowymi_leasing_operacyjny" ref="A229:C232" totalsRowShown="0" headerRowBorderDxfId="156" tableBorderDxfId="155">
  <autoFilter ref="A229:C232">
    <filterColumn colId="0" hiddenButton="1"/>
    <filterColumn colId="1" hiddenButton="1"/>
    <filterColumn colId="2" hiddenButton="1"/>
  </autoFilter>
  <tableColumns count="3">
    <tableColumn id="1" name="Tytuł zobowiązania" dataDxfId="154" totalsRowDxfId="153"/>
    <tableColumn id="3" name="Stan na początek roku "/>
    <tableColumn id="4" name="Stan na koniec roku 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wota zobowiązań w sytuacji gdy jednostka  kwalifikuje umowy leasingu  zgodnie z przepisami podatkowymi (leasing operacyjny), a wg przepisów o rachunkowości byłby to leasing finansowy lub zwrotny " altTextSummary="Przekreślona pusta tabela"/>
    </ext>
  </extLst>
</table>
</file>

<file path=xl/tables/table16.xml><?xml version="1.0" encoding="utf-8"?>
<table xmlns="http://schemas.openxmlformats.org/spreadsheetml/2006/main" id="16" name="Zobowiązania_zabezpieczone_na_majątku_jednostki" displayName="Zobowiązania_zabezpieczone_na_majątku_jednostki" ref="A240:E257" totalsRowShown="0" headerRowBorderDxfId="152" tableBorderDxfId="151">
  <autoFilter ref="A240:E25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Rodzaj (forma) zabezpieczenia"/>
    <tableColumn id="2" name="Kwota"/>
    <tableColumn id="3" name="Kwota2"/>
    <tableColumn id="4" name="w tym na aktywach"/>
    <tableColumn id="5" name="w tym na aktywach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zabezpieczone na majątku jednostki" altTextSummary="Przekreślona pusta tabela"/>
    </ext>
  </extLst>
</table>
</file>

<file path=xl/tables/table17.xml><?xml version="1.0" encoding="utf-8"?>
<table xmlns="http://schemas.openxmlformats.org/spreadsheetml/2006/main" id="17" name="Pozabilansowe_zabezpieczenia_w_tym_również_udzielone_przez_jednostkę_gwarancje_i_poręczenia_także_wekslowe" displayName="Pozabilansowe_zabezpieczenia_w_tym_również_udzielone_przez_jednostkę_gwarancje_i_poręczenia_także_wekslowe" ref="A263:D273" totalsRowShown="0" headerRowBorderDxfId="150" tableBorderDxfId="149">
  <autoFilter ref="A263:D273">
    <filterColumn colId="0" hiddenButton="1"/>
    <filterColumn colId="1" hiddenButton="1"/>
    <filterColumn colId="2" hiddenButton="1"/>
    <filterColumn colId="3" hiddenButton="1"/>
  </autoFilter>
  <tableColumns count="4">
    <tableColumn id="1" name="Tytuł" dataDxfId="148" dataCellStyle="Normalny 2"/>
    <tableColumn id="3" name="Stan na początek roku "/>
    <tableColumn id="4" name="Stan na koniec roku" dataDxfId="147" dataCellStyle="Normalny 2"/>
    <tableColumn id="5" name="Opis charakteru zobowiązania warunkowego, w tym czy zabezpieczone na majątku jednostki" dataDxfId="14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abilansowe zabezpieczenia, w tym również udzielone przez jednostkę gwarancje i poręczenia, także wekslowe " altTextSummary="Przekreślona pusta tabela"/>
    </ext>
  </extLst>
</table>
</file>

<file path=xl/tables/table18.xml><?xml version="1.0" encoding="utf-8"?>
<table xmlns="http://schemas.openxmlformats.org/spreadsheetml/2006/main" id="18" name="Wykaz_spraw_spornych_z_tytułu_zobowiązań_warunkowych" displayName="Wykaz_spraw_spornych_z_tytułu_zobowiązań_warunkowych" ref="A276:C306" totalsRowShown="0" tableBorderDxfId="145">
  <autoFilter ref="A276:C306">
    <filterColumn colId="0" hiddenButton="1"/>
    <filterColumn colId="1" hiddenButton="1"/>
    <filterColumn colId="2" hiddenButton="1"/>
  </autoFilter>
  <tableColumns count="3">
    <tableColumn id="1" name="Kategoria"/>
    <tableColumn id="3" name="Stan na początek roku " dataDxfId="144" dataCellStyle="Normalny 2"/>
    <tableColumn id="4" name="Stan na koniec roku " dataDxfId="14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ykaz spraw spornych z tytułu zobowiązań warunkowych" altTextSummary="Tabela przedstawia wykaz spraw spornych z tytułu zobowiązań warunkowych według tytułów zobowiązań."/>
    </ext>
  </extLst>
</table>
</file>

<file path=xl/tables/table19.xml><?xml version="1.0" encoding="utf-8"?>
<table xmlns="http://schemas.openxmlformats.org/spreadsheetml/2006/main" id="19" name="Rozliczenia_międzyokresowe_czynne" displayName="Rozliczenia_międzyokresowe_czynne" ref="A313:C336" totalsRowShown="0" tableBorderDxfId="142">
  <autoFilter ref="A313:C336">
    <filterColumn colId="0" hiddenButton="1"/>
    <filterColumn colId="1" hiddenButton="1"/>
    <filterColumn colId="2" hiddenButton="1"/>
  </autoFilter>
  <tableColumns count="3">
    <tableColumn id="1" name="Rozliczenia międzyokresowe czynne" dataDxfId="141" dataCellStyle="Normalny 2"/>
    <tableColumn id="3" name="Stan na początek roku" dataDxfId="140" dataCellStyle="Normalny 2"/>
    <tableColumn id="4" name="Stan na koniec roku" dataDxfId="13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czynne" altTextSummary="Tabela przedstawia rozliczenia miedzyokresowe czynne wedlug rodzajów zakupów."/>
    </ext>
  </extLst>
</table>
</file>

<file path=xl/tables/table2.xml><?xml version="1.0" encoding="utf-8"?>
<table xmlns="http://schemas.openxmlformats.org/spreadsheetml/2006/main" id="1" name="Rachunek_zysków_i_strat" displayName="Rachunek_zysków_i_strat" ref="A7:E49" totalsRowShown="0" headerRowDxfId="22" headerRowBorderDxfId="20" tableBorderDxfId="21" totalsRowBorderDxfId="19" headerRowCellStyle="Normalny 2">
  <autoFilter ref="A7:E4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olumna1" dataDxfId="18" dataCellStyle="Normalny 2"/>
    <tableColumn id="2" name="Kolumna2" dataDxfId="17" dataCellStyle="Normalny 2"/>
    <tableColumn id="3" name="Stan na koniec roku poprzedniego  "/>
    <tableColumn id="4" name="Stan na koniec roku poprzedniego"/>
    <tableColumn id="5" name="Stan na koniec roku bieżącego"/>
  </tableColumns>
  <tableStyleInfo name="Styl tabeli 1" showFirstColumn="0" showLastColumn="0" showRowStripes="0" showColumnStripes="0"/>
</table>
</file>

<file path=xl/tables/table20.xml><?xml version="1.0" encoding="utf-8"?>
<table xmlns="http://schemas.openxmlformats.org/spreadsheetml/2006/main" id="20" name="Rozliczenia_międzyokresowe_przychodów_i_rozliczenia_międzyokresowe_bierne" displayName="Rozliczenia_międzyokresowe_przychodów_i_rozliczenia_międzyokresowe_bierne" ref="A342:C356" totalsRowShown="0" headerRowBorderDxfId="138" tableBorderDxfId="137">
  <autoFilter ref="A342:C356">
    <filterColumn colId="0" hiddenButton="1"/>
    <filterColumn colId="1" hiddenButton="1"/>
    <filterColumn colId="2" hiddenButton="1"/>
  </autoFilter>
  <tableColumns count="3">
    <tableColumn id="1" name="Rozliczenia międzyokresowe" dataDxfId="136" dataCellStyle="Normalny 2"/>
    <tableColumn id="3" name="Stan na początek roku" dataDxfId="135" dataCellStyle="Normalny 2"/>
    <tableColumn id="4" name="Stan na koniec roku " dataDxfId="13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przychodów i rozliczenia międzyokresowe bierne" altTextSummary="Tabela zawiera informacje o rozliczeniach międzykokresowych przychodów według rodzajów przychodów. Stan na początek i na koniec roku."/>
    </ext>
  </extLst>
</table>
</file>

<file path=xl/tables/table21.xml><?xml version="1.0" encoding="utf-8"?>
<table xmlns="http://schemas.openxmlformats.org/spreadsheetml/2006/main" id="21" name="Łączna_kwota_otrzymanych_gwarancji_i_poręczeń_niewykazanych_w_bilansie" displayName="Łączna_kwota_otrzymanych_gwarancji_i_poręczeń_niewykazanych_w_bilansie" ref="A361:C363" totalsRowShown="0" headerRowBorderDxfId="133" tableBorderDxfId="132">
  <autoFilter ref="A361:C363">
    <filterColumn colId="0" hiddenButton="1"/>
    <filterColumn colId="1" hiddenButton="1"/>
    <filterColumn colId="2" hiddenButton="1"/>
  </autoFilter>
  <tableColumns count="3">
    <tableColumn id="1" name="Kolumna1" dataDxfId="131"/>
    <tableColumn id="3" name="Stan na początek roku ">
      <calculatedColumnFormula>SUM(B361:B361)</calculatedColumnFormula>
    </tableColumn>
    <tableColumn id="4" name="Stan na koniec roku">
      <calculatedColumnFormula>SUM(C361:C361)</calculatedColumnFormula>
    </tableColumn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Łączna kwota otrzymanych przez jednostkę gwarancji i poręczeń niewykazanych w bilansie" altTextSummary="Dotyczy kont pozabilansowych."/>
    </ext>
  </extLst>
</table>
</file>

<file path=xl/tables/table22.xml><?xml version="1.0" encoding="utf-8"?>
<table xmlns="http://schemas.openxmlformats.org/spreadsheetml/2006/main" id="22" name="Informacja_o_kwocie_wypłaconych_środków_na_świadczenia_pracownicze" displayName="Informacja_o_kwocie_wypłaconych_środków_na_świadczenia_pracownicze" ref="A368:C369" totalsRowShown="0" headerRowDxfId="130" headerRowBorderDxfId="129" tableBorderDxfId="128" totalsRowBorderDxfId="127" headerRowCellStyle="Normalny 2">
  <autoFilter ref="A368:C369">
    <filterColumn colId="0" hiddenButton="1"/>
    <filterColumn colId="1" hiddenButton="1"/>
    <filterColumn colId="2" hiddenButton="1"/>
  </autoFilter>
  <tableColumns count="3">
    <tableColumn id="1" name="Wyszczególnienie" dataDxfId="126" dataCellStyle="Normalny 2"/>
    <tableColumn id="3" name="Kwota wypłaty_x000a_ w roku poprzednim" dataDxfId="125" dataCellStyle="Normalny 2"/>
    <tableColumn id="4" name="Kwota wypłaty_x000a_ w roku bieżącym" dataDxfId="12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wypłaconych środków pieniężnych na świadczenia pracownicze" altTextSummary="Świadczenia pracownicze"/>
    </ext>
  </extLst>
</table>
</file>

<file path=xl/tables/table23.xml><?xml version="1.0" encoding="utf-8"?>
<table xmlns="http://schemas.openxmlformats.org/spreadsheetml/2006/main" id="23" name="Inwestycje_finansowe_długoterminowe_i_krótkoterminowe_zmiany_w_ciągu_roku_obrotowego" displayName="Inwestycje_finansowe_długoterminowe_i_krótkoterminowe_zmiany_w_ciągu_roku_obrotowego" ref="A380:I398" totalsRowShown="0" headerRowDxfId="123" tableBorderDxfId="122" headerRowCellStyle="Normalny 2">
  <autoFilter ref="A380:I39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ktywa finansowe" dataDxfId="121" totalsRowDxfId="120" dataCellStyle="Normalny 2"/>
    <tableColumn id="2" name="Długoterminowe aktywa finansowe " dataDxfId="119" totalsRowDxfId="118" dataCellStyle="Normalny 2"/>
    <tableColumn id="3" name="Długoterminowe aktywa finansowe 2" dataDxfId="117" totalsRowDxfId="116" dataCellStyle="Normalny 2"/>
    <tableColumn id="4" name="Długoterminowe aktywa finansowe 3" dataDxfId="115" totalsRowDxfId="114" dataCellStyle="Normalny 2"/>
    <tableColumn id="5" name="Nieruchomości inwestycyjne" dataDxfId="113" totalsRowDxfId="112" dataCellStyle="Normalny 2"/>
    <tableColumn id="6" name="Krótkoterminowe aktywa finansowe " dataDxfId="111" totalsRowDxfId="110" dataCellStyle="Normalny 2"/>
    <tableColumn id="7" name="Krótkoterminowe aktywa finansowe 2" dataDxfId="109" totalsRowDxfId="108" dataCellStyle="Normalny 2"/>
    <tableColumn id="8" name="Krótkoterminowe aktywa finansowe 3" dataDxfId="107" totalsRowDxfId="106" dataCellStyle="Normalny 2"/>
    <tableColumn id="9" name="Razem" dataDxfId="105" totalsRowDxfId="104" dataCellStyle="Normalny 2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Inwestycje finansowe długoterminowe i krótkoterminowe - zmiany w ciągu roku obrotowego" altTextSummary="Przekreślona pusta tabela"/>
    </ext>
  </extLst>
</table>
</file>

<file path=xl/tables/table24.xml><?xml version="1.0" encoding="utf-8"?>
<table xmlns="http://schemas.openxmlformats.org/spreadsheetml/2006/main" id="24" name="Należności_krótkoterminowe_netto" displayName="Należności_krótkoterminowe_netto" ref="A402:C415" totalsRowShown="0" tableBorderDxfId="103">
  <autoFilter ref="A402:C415">
    <filterColumn colId="0" hiddenButton="1"/>
    <filterColumn colId="1" hiddenButton="1"/>
    <filterColumn colId="2" hiddenButton="1"/>
  </autoFilter>
  <tableColumns count="3">
    <tableColumn id="1" name="Kategoria" dataDxfId="102" dataCellStyle="Normalny 2"/>
    <tableColumn id="3" name="Stan na początek roku" dataDxfId="101" dataCellStyle="Normalny 2"/>
    <tableColumn id="4" name="Stan na koniec roku " dataDxfId="10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Należności krótkoterminowe netto" altTextSummary="Tabela przedstawia należności krótkoterminowe netto w podziale na ich rodzaje, stan początkowy i stan końcowy."/>
    </ext>
  </extLst>
</table>
</file>

<file path=xl/tables/table25.xml><?xml version="1.0" encoding="utf-8"?>
<table xmlns="http://schemas.openxmlformats.org/spreadsheetml/2006/main" id="25" name="Odpisy_aktualizujące_wartość_zapasów" displayName="Odpisy_aktualizujące_wartość_zapasów" ref="A418:B420" totalsRowShown="0" headerRowDxfId="99" headerRowBorderDxfId="98" tableBorderDxfId="97" totalsRowBorderDxfId="96" headerRowCellStyle="Normalny 2">
  <autoFilter ref="A418:B420">
    <filterColumn colId="0" hiddenButton="1"/>
    <filterColumn colId="1" hiddenButton="1"/>
  </autoFilter>
  <tableColumns count="2">
    <tableColumn id="1" name="Odpisy aktualizujące wartość zapasów na dzień bilansowy wynoszą:"/>
    <tableColumn id="3" name="Odpisy aktualizujące wartość zapasów na dzień bilansowy wynoszą: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zapasów" altTextSummary="Przekreślona pusta tabela"/>
    </ext>
  </extLst>
</table>
</file>

<file path=xl/tables/table26.xml><?xml version="1.0" encoding="utf-8"?>
<table xmlns="http://schemas.openxmlformats.org/spreadsheetml/2006/main" id="26" name="Koszt_wytworzenia_środków_trwalych_w_budowie_poniesiony_w_okresie" displayName="Koszt_wytworzenia_środków_trwalych_w_budowie_poniesiony_w_okresie" ref="A426:C431" totalsRowShown="0" headerRowBorderDxfId="95" tableBorderDxfId="94">
  <autoFilter ref="A426:C431">
    <filterColumn colId="0" hiddenButton="1"/>
    <filterColumn colId="1" hiddenButton="1"/>
    <filterColumn colId="2" hiddenButton="1"/>
  </autoFilter>
  <tableColumns count="3">
    <tableColumn id="1" name="Treść" dataDxfId="93" dataCellStyle="Normalny 2"/>
    <tableColumn id="3" name="Rok poprzedni" dataDxfId="92" dataCellStyle="Normalny 2"/>
    <tableColumn id="4" name="Rok bieżący" dataDxfId="9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 wytworzenia kosztów trwałych w budowie poniesiony w okresie" altTextSummary="Przekreślona pusta tabela"/>
    </ext>
  </extLst>
</table>
</file>

<file path=xl/tables/table27.xml><?xml version="1.0" encoding="utf-8"?>
<table xmlns="http://schemas.openxmlformats.org/spreadsheetml/2006/main" id="27" name="Przychody_lub_koszty_nadzwyczajne_lub_które_wystąpiły_incydentalnie" displayName="Przychody_lub_koszty_nadzwyczajne_lub_które_wystąpiły_incydentalnie" ref="A438:C460" totalsRowShown="0" dataDxfId="90" tableBorderDxfId="89">
  <autoFilter ref="A438:C460">
    <filterColumn colId="0" hiddenButton="1"/>
    <filterColumn colId="1" hiddenButton="1"/>
    <filterColumn colId="2" hiddenButton="1"/>
  </autoFilter>
  <tableColumns count="3">
    <tableColumn id="1" name="Kolumna1" dataDxfId="88"/>
    <tableColumn id="2" name="Obroty roku poprzedniego" dataDxfId="87" dataCellStyle="Normalny 2"/>
    <tableColumn id="3" name="Obroty roku bieżącego" dataDxfId="86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lub koszty o nadzwyczajnej wartości lub które wystąpiły incydentalnie" altTextSummary="Wykazane koszty związane z trwającą pandemią COVID-19_x000d__x000a_"/>
    </ext>
  </extLst>
</table>
</file>

<file path=xl/tables/table28.xml><?xml version="1.0" encoding="utf-8"?>
<table xmlns="http://schemas.openxmlformats.org/spreadsheetml/2006/main" id="28" name="Informacja_o_zdarzeniach_po_dniu_bilansowym" displayName="Informacja_o_zdarzeniach_po_dniu_bilansowym" ref="A648:E656" totalsRowShown="0" headerRowDxfId="85" headerRowBorderDxfId="84" tableBorderDxfId="83" headerRowCellStyle="Normalny 2">
  <autoFilter ref="A648:E65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L.p." dataDxfId="82" dataCellStyle="Normalny 2"/>
    <tableColumn id="2" name="Opis zdarzenia" dataDxfId="81" dataCellStyle="Normalny 2"/>
    <tableColumn id="3" name="Kwota" dataDxfId="80" dataCellStyle="Normalny 2"/>
    <tableColumn id="4" name="Przyczyna nieuwzględnienia w sprawozdaniu finansowym " dataDxfId="79" dataCellStyle="Normalny 2"/>
    <tableColumn id="5" name="Wpływ na sprawozdanie finansowe" dataDxfId="7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usta tabela" altTextSummary="Pusta tabela"/>
    </ext>
  </extLst>
</table>
</file>

<file path=xl/tables/table29.xml><?xml version="1.0" encoding="utf-8"?>
<table xmlns="http://schemas.openxmlformats.org/spreadsheetml/2006/main" id="29" name="Informacja_o_znaczących_zdarzeniach_dotyczących_lat_ubiegłych" displayName="Informacja_o_znaczących_zdarzeniach_dotyczących_lat_ubiegłych" ref="A636:E644" totalsRowShown="0" headerRowDxfId="77" headerRowBorderDxfId="76" tableBorderDxfId="75" headerRowCellStyle="Normalny 2">
  <autoFilter ref="A636:E64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L.p." dataDxfId="74" dataCellStyle="Normalny 2"/>
    <tableColumn id="2" name="Opis zdarzenia" dataDxfId="73" dataCellStyle="Normalny 2"/>
    <tableColumn id="3" name="Kwota" dataDxfId="72" dataCellStyle="Normalny 2"/>
    <tableColumn id="4" name="Przyczyna ujęcia w sprawozdaniu finansowym roku obrotowego" dataDxfId="71" dataCellStyle="Normalny 2"/>
    <tableColumn id="5" name="Wpływ na sprawozdanie finansowe" dataDxfId="7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e o znaczących zdarzeniach dotyczących lat ubiegłych ujetych w sprawozdaniu finansowycm roku obrotowego" altTextSummary="Tabela zawiera informacje o zdarzeniach lat ubiegłych, nieujetych wtedy w ksiegach rachunkowych. Zapisy skorygowano w roku 2024."/>
    </ext>
  </extLst>
</table>
</file>

<file path=xl/tables/table3.xml><?xml version="1.0" encoding="utf-8"?>
<table xmlns="http://schemas.openxmlformats.org/spreadsheetml/2006/main" id="3" name="Zestawienie_zmian_w_funduszu" displayName="Zestawienie_zmian_w_funduszu" ref="A6:D34" totalsRowShown="0" headerRowBorderDxfId="5" tableBorderDxfId="6" totalsRowBorderDxfId="4">
  <autoFilter ref="A6:D34">
    <filterColumn colId="0" hiddenButton="1"/>
    <filterColumn colId="1" hiddenButton="1"/>
    <filterColumn colId="2" hiddenButton="1"/>
    <filterColumn colId="3" hiddenButton="1"/>
  </autoFilter>
  <tableColumns count="4">
    <tableColumn id="1" name="Kolumna1" dataDxfId="3" dataCellStyle="Normalny 2"/>
    <tableColumn id="2" name="Kolumna2" dataDxfId="2" dataCellStyle="Normalny 2"/>
    <tableColumn id="3" name="Stan na koniec roku poprzedniego " dataDxfId="1" dataCellStyle="Normalny 2"/>
    <tableColumn id="4" name="Stan na koniec roku bieżącego" dataDxfId="0" dataCellStyle="Normalny 2"/>
  </tableColumns>
  <tableStyleInfo name="TableStyleLight1" showFirstColumn="0" showLastColumn="0" showRowStripes="0" showColumnStripes="0"/>
</table>
</file>

<file path=xl/tables/table30.xml><?xml version="1.0" encoding="utf-8"?>
<table xmlns="http://schemas.openxmlformats.org/spreadsheetml/2006/main" id="30" name="Informacja_o_stanie_zatrudnienia" displayName="Informacja_o_stanie_zatrudnienia" ref="A631:C632" totalsRowShown="0" headerRowBorderDxfId="69" tableBorderDxfId="68">
  <autoFilter ref="A631:C632">
    <filterColumn colId="0" hiddenButton="1"/>
    <filterColumn colId="1" hiddenButton="1"/>
    <filterColumn colId="2" hiddenButton="1"/>
  </autoFilter>
  <tableColumns count="3">
    <tableColumn id="1" name="Wyszczególnienie" dataDxfId="67" dataCellStyle="Normalny 2"/>
    <tableColumn id="3" name="Stan zatrudnienia na koniec_x000a_ roku poprzedniego (osoby)" dataDxfId="66" dataCellStyle="Normalny 2"/>
    <tableColumn id="4" name="Stan zatrudnienia na koniec _x000a_roku obrotowego (osoby)" dataDxfId="6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stanie zatrudnienia" altTextSummary="Informacja o stanie zatrudniania na początek i koniec roku."/>
    </ext>
  </extLst>
</table>
</file>

<file path=xl/tables/table31.xml><?xml version="1.0" encoding="utf-8"?>
<table xmlns="http://schemas.openxmlformats.org/spreadsheetml/2006/main" id="31" name="Istotne_transakcje_z_podmiotami_powiązanymi" displayName="Istotne_transakcje_z_podmiotami_powiązanymi" ref="A616:E624" totalsRowShown="0" headerRowDxfId="64" tableBorderDxfId="63" headerRowCellStyle="Normalny 2">
  <autoFilter ref="A616:E62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Nazwa jednostki"/>
    <tableColumn id="3" name="Stan na koniec roku obrotowego" dataDxfId="62" dataCellStyle="Normalny 2"/>
    <tableColumn id="4" name="Stan na koniec roku obrotowego2" dataDxfId="61" dataCellStyle="Normalny 2"/>
    <tableColumn id="5" name="Stan na koniec roku obrotowego3" dataDxfId="60" dataCellStyle="Normalny 2"/>
    <tableColumn id="6" name="Stan na koniec roku obrotowego4" dataDxfId="5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stotne transakcje z podmiotami powiązanymi" altTextSummary="Wskazanie jednostek powiązanych, z którymi wystąpiły istotne transakcje"/>
    </ext>
  </extLst>
</table>
</file>

<file path=xl/tables/table32.xml><?xml version="1.0" encoding="utf-8"?>
<table xmlns="http://schemas.openxmlformats.org/spreadsheetml/2006/main" id="32" name="Koszty_finansowe" displayName="Koszty_finansowe" ref="A597:C608" totalsRowShown="0" headerRowDxfId="58" tableBorderDxfId="57" headerRowCellStyle="Normalny 2">
  <autoFilter ref="A597:C608">
    <filterColumn colId="0" hiddenButton="1"/>
    <filterColumn colId="1" hiddenButton="1"/>
    <filterColumn colId="2" hiddenButton="1"/>
  </autoFilter>
  <tableColumns count="3">
    <tableColumn id="1" name="Kolumna1" dataDxfId="56" dataCellStyle="Normalny 2"/>
    <tableColumn id="5" name="Obroty roku poprzedniego" dataDxfId="55" dataCellStyle="Normalny 2"/>
    <tableColumn id="6" name="Obroty roku bieżącego" dataDxfId="5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y finansowe" altTextSummary="Koszty finansowe, konto 751, podział na poszczególne kategorie."/>
    </ext>
  </extLst>
</table>
</file>

<file path=xl/tables/table33.xml><?xml version="1.0" encoding="utf-8"?>
<table xmlns="http://schemas.openxmlformats.org/spreadsheetml/2006/main" id="33" name="Przychody_finansowe" displayName="Przychody_finansowe" ref="A580:C593" totalsRowShown="0" headerRowDxfId="53" dataDxfId="52" tableBorderDxfId="51" headerRowCellStyle="Normalny 2">
  <autoFilter ref="A580:C593">
    <filterColumn colId="0" hiddenButton="1"/>
    <filterColumn colId="1" hiddenButton="1"/>
    <filterColumn colId="2" hiddenButton="1"/>
  </autoFilter>
  <tableColumns count="3">
    <tableColumn id="1" name="Kolumna1" dataDxfId="50" dataCellStyle="Normalny 2"/>
    <tableColumn id="5" name="Obroty roku poprzedniego" dataDxfId="49" dataCellStyle="Normalny 2"/>
    <tableColumn id="6" name="Obroty roku bieżącego" dataDxfId="4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finansowe" altTextSummary="Przychody finansowe, konto 750, podział na poszczególne tytuły."/>
    </ext>
  </extLst>
</table>
</file>

<file path=xl/tables/table34.xml><?xml version="1.0" encoding="utf-8"?>
<table xmlns="http://schemas.openxmlformats.org/spreadsheetml/2006/main" id="34" name="Pozostałe_koszty_operacyjne" displayName="Pozostałe_koszty_operacyjne" ref="A562:C576" totalsRowShown="0" headerRowDxfId="47" dataDxfId="46" tableBorderDxfId="45" headerRowCellStyle="Normalny 2">
  <autoFilter ref="A562:C576">
    <filterColumn colId="0" hiddenButton="1"/>
    <filterColumn colId="1" hiddenButton="1"/>
    <filterColumn colId="2" hiddenButton="1"/>
  </autoFilter>
  <tableColumns count="3">
    <tableColumn id="1" name="Pozostałe koszty operacyjne" dataDxfId="44"/>
    <tableColumn id="5" name="Obroty roku poprzedniego" dataDxfId="43" dataCellStyle="Normalny 2"/>
    <tableColumn id="6" name="Obroty roku bieżącego" dataDxfId="42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koszty operacyjne" altTextSummary="Pozostałe koszty operacyjne, konto 761, w podziale na poszczególne tytuły."/>
    </ext>
  </extLst>
</table>
</file>

<file path=xl/tables/table35.xml><?xml version="1.0" encoding="utf-8"?>
<table xmlns="http://schemas.openxmlformats.org/spreadsheetml/2006/main" id="35" name="Pozostałe_przychody_operacyjne" displayName="Pozostałe_przychody_operacyjne" ref="A542:C559" totalsRowShown="0" headerRowDxfId="41" dataDxfId="40" tableBorderDxfId="39" headerRowCellStyle="Normalny 2">
  <autoFilter ref="A542:C559">
    <filterColumn colId="0" hiddenButton="1"/>
    <filterColumn colId="1" hiddenButton="1"/>
    <filterColumn colId="2" hiddenButton="1"/>
  </autoFilter>
  <tableColumns count="3">
    <tableColumn id="1" name="Pozostałe przychody operacyjne" dataDxfId="38" dataCellStyle="Normalny 2"/>
    <tableColumn id="5" name="Obroty roku poprzedniego" dataDxfId="37" dataCellStyle="Normalny 2"/>
    <tableColumn id="6" name="Obroty roku bieżącego" dataDxfId="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przychody operacyjne" altTextSummary="Pozostałe przychody operacyjne, konto 760 w podziale na poszczególne tytuły."/>
    </ext>
  </extLst>
</table>
</file>

<file path=xl/tables/table36.xml><?xml version="1.0" encoding="utf-8"?>
<table xmlns="http://schemas.openxmlformats.org/spreadsheetml/2006/main" id="36" name="Struktura_kosztów_usług_obcych" displayName="Struktura_kosztów_usług_obcych" ref="A526:C537" totalsRowShown="0" headerRowDxfId="35" dataDxfId="33" headerRowBorderDxfId="34" tableBorderDxfId="32">
  <autoFilter ref="A526:C537">
    <filterColumn colId="0" hiddenButton="1"/>
    <filterColumn colId="1" hiddenButton="1"/>
    <filterColumn colId="2" hiddenButton="1"/>
  </autoFilter>
  <tableColumns count="3">
    <tableColumn id="1" name="Usługi obce" dataDxfId="31"/>
    <tableColumn id="3" name="Obroty roku poprzedniego" dataDxfId="30" dataCellStyle="Normalny 2"/>
    <tableColumn id="4" name="Obroty roku bieżącego" dataDxfId="2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kosztów usług obcych" altTextSummary="Struktura kosztów usług obcych, konta 402, zgodnie z paragrafami wydatków"/>
    </ext>
  </extLst>
</table>
</file>

<file path=xl/tables/table37.xml><?xml version="1.0" encoding="utf-8"?>
<table xmlns="http://schemas.openxmlformats.org/spreadsheetml/2006/main" id="37" name="Struktura_przychodów" displayName="Struktura_przychodów" ref="A479:C523" totalsRowShown="0" headerRowDxfId="28" tableBorderDxfId="27" headerRowCellStyle="Normalny 2">
  <autoFilter ref="A479:C523">
    <filterColumn colId="0" hiddenButton="1"/>
    <filterColumn colId="1" hiddenButton="1"/>
    <filterColumn colId="2" hiddenButton="1"/>
  </autoFilter>
  <tableColumns count="3">
    <tableColumn id="1" name="Struktura przychodów (RZiS)" dataDxfId="26" dataCellStyle="Normalny 2"/>
    <tableColumn id="5" name="Obroty roku poprzedniego" dataDxfId="25" dataCellStyle="Normalny 2"/>
    <tableColumn id="6" name="Obroty roku bieżącego" dataDxfId="2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przychodów" altTextSummary="Tabela przedstawia strukturę przychodów kont 700 i 720 zgodnie z rachunkiem zysków i strat. Przychody są przyporządkowane do poszczególnych tytułów."/>
    </ext>
  </extLst>
</table>
</file>

<file path=xl/tables/table38.xml><?xml version="1.0" encoding="utf-8"?>
<table xmlns="http://schemas.openxmlformats.org/spreadsheetml/2006/main" id="38" name="Informacja_o_kwocie_należności_z_tytułu_podatków_realizowanych_przez_organy_podatkowe_podległe_ministrowi_właściwemu_do_spraw_finansów_publicznych" displayName="Informacja_o_kwocie_należności_z_tytułu_podatków_realizowanych_przez_organy_podatkowe_podległe_ministrowi_właściwemu_do_spraw_finansów_publicznych" ref="A464:C466" totalsRowShown="0" tableBorderDxfId="23">
  <autoFilter ref="A464:C466">
    <filterColumn colId="0" hiddenButton="1"/>
    <filterColumn colId="1" hiddenButton="1"/>
    <filterColumn colId="2" hiddenButton="1"/>
  </autoFilter>
  <tableColumns count="3">
    <tableColumn id="1" name="Kwota należności z tytułu podatków realizowanych przez organy podatkowe podległe ministrowi własciwemu do spraw finansów publicznych wykazywanych w sprawozdaniu z wykonania planu dochodów budżetowych"/>
    <tableColumn id="3" name="Kwota należności z tytułu podatków realizowanych przez organy podatkowe podległe ministrowi własciwemu do spraw finansów publicznych wykazywanych w sprawozdaniu z wykonania planu dochodów budżetowych2"/>
    <tableColumn id="5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należności z tytułu podatków realizowanych przez organy podatkowe podległe ministrowi właściwemu do spraw finansów publicznych wykazywanych w sprawozdaniu z wykonania planu dochodów budżetowych" altTextSummary="Przekreślona pusta tabela"/>
    </ext>
  </extLst>
</table>
</file>

<file path=xl/tables/table4.xml><?xml version="1.0" encoding="utf-8"?>
<table xmlns="http://schemas.openxmlformats.org/spreadsheetml/2006/main" id="4" name="Rzeczowy_majątek_trwały_zmiany_w_ciągu_roku_obrotowego" displayName="Rzeczowy_majątek_trwały_zmiany_w_ciągu_roku_obrotowego" ref="A6:J34" totalsRowShown="0" headerRowDxfId="208" headerRowBorderDxfId="207" tableBorderDxfId="206" headerRowCellStyle="Normalny 2">
  <autoFilter ref="A6:J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1" name="Rzeczowy majątek trwały"/>
    <tableColumn id="2" name="Grunty"/>
    <tableColumn id="3" name="w tym: Grunty stanowiące własność jednostki samorządu terytorialnego, przekazane w użytkowanie wieczyste innym podmiotom"/>
    <tableColumn id="4" name="Budynki, lokale i obiekty inżynierii lądowej i wodnej"/>
    <tableColumn id="5" name="Urządzenia techniczne i maszyny"/>
    <tableColumn id="6" name="Środki transportu"/>
    <tableColumn id="7" name="Inne środki trwałe" dataDxfId="205"/>
    <tableColumn id="8" name="Środki trwałe w budowie (inwestycje) oraz zaliczki na poczet inwestycji"/>
    <tableColumn id="9" name="RAZEM"/>
    <tableColumn id="10" name="Kolumna1" dataDxfId="20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zeczowy majątek trwały - zmiany w ciągu roku obrotowego" altTextSummary="Kolumna Rzeczowy majątek trwaly określa salda oraz zdarzenia mające miejsce w poszczególnych grupach środków trwałych. W pozostałych kolumnach przedstawiono wartości właściwe dla poszczególnych grup środków trwałych."/>
    </ext>
  </extLst>
</table>
</file>

<file path=xl/tables/table5.xml><?xml version="1.0" encoding="utf-8"?>
<table xmlns="http://schemas.openxmlformats.org/spreadsheetml/2006/main" id="5" name="Wartości_niematerialne_i_prawne_zmiany_w_ciągu_roku_obrotowego" displayName="Wartości_niematerialne_i_prawne_zmiany_w_ciągu_roku_obrotowego" ref="A38:B64" totalsRowShown="0" tableBorderDxfId="203">
  <autoFilter ref="A38:B64">
    <filterColumn colId="0" hiddenButton="1"/>
    <filterColumn colId="1" hiddenButton="1"/>
  </autoFilter>
  <tableColumns count="2">
    <tableColumn id="1" name="WARTOŚCI NIEMATERIALNE I PRAWNE"/>
    <tableColumn id="3" name="Wartości niematerialne i prawne 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ci niematerialne i prawne - zmiany w ciągu roku obrotowego" altTextSummary="W pierwszej kolumnie tabeli przedstawione są pola dla sald oraz operacji gospodarczych wykonanych na wartościach niematerialnych i prawnych. W drugiej kolumnie przedstawiono wartości właściwe dla zdarzeń z pierwszej kolumny."/>
    </ext>
  </extLst>
</table>
</file>

<file path=xl/tables/table6.xml><?xml version="1.0" encoding="utf-8"?>
<table xmlns="http://schemas.openxmlformats.org/spreadsheetml/2006/main" id="6" name="Informacja_o_zasobach_dóbr_kultury_zabytkach" displayName="Informacja_o_zasobach_dóbr_kultury_zabytkach" ref="A72:E90" totalsRowShown="0" headerRowDxfId="202" headerRowBorderDxfId="201" tableBorderDxfId="200" headerRowCellStyle="Normalny 2 2">
  <autoFilter ref="A72:E9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yszczególnienie"/>
    <tableColumn id="2" name="Zabytki ruchome (w szczególności: dzieła sztuk plastycznych, rzemiosła artystycznego, numizmaty, pamiątki historyczne, materiały biblioteczne, instrumenty muzyczne, wytwory sztuki ludowej)"/>
    <tableColumn id="3" name="Zabytki nieruchome (w szczególności: dzieła architektury i budownictwa, pomniki, tablice pamiątkowe, cmentarze, parki i ogrody, obiekty techniki)"/>
    <tableColumn id="4" name="Zabytki archeologiczne (w szczególności: pozostałości terenowe pradziejowego i historycznego osadnictwa, kurhany, relikty działalności gospodarczej, religijnej i artystycznej)"/>
    <tableColumn id="5" name="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zasobach dóbr kultury (zabytkach) " altTextSummary="Przekreślona pusta tabela"/>
    </ext>
  </extLst>
</table>
</file>

<file path=xl/tables/table7.xml><?xml version="1.0" encoding="utf-8"?>
<table xmlns="http://schemas.openxmlformats.org/spreadsheetml/2006/main" id="7" name="Aktualna_wartość_rynkowa_środków_trwałych" displayName="Aktualna_wartość_rynkowa_środków_trwałych" ref="A96:D99" totalsRowShown="0" headerRowDxfId="199" headerRowBorderDxfId="198" tableBorderDxfId="197" headerRowCellStyle="Normalny 2">
  <autoFilter ref="A96:D99">
    <filterColumn colId="0" hiddenButton="1"/>
    <filterColumn colId="1" hiddenButton="1"/>
    <filterColumn colId="2" hiddenButton="1"/>
    <filterColumn colId="3" hiddenButton="1"/>
  </autoFilter>
  <tableColumns count="4">
    <tableColumn id="1" name="Treść"/>
    <tableColumn id="2" name="Stan na początek roku"/>
    <tableColumn id="3" name="Stan na koniec roku"/>
    <tableColumn id="4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Aktualna wartość rynkowa środków trwałych, o ile jednostka dysponuje takimi informacjami " altTextSummary="Przekreślona pusta tabela"/>
    </ext>
  </extLst>
</table>
</file>

<file path=xl/tables/table8.xml><?xml version="1.0" encoding="utf-8"?>
<table xmlns="http://schemas.openxmlformats.org/spreadsheetml/2006/main" id="8" name="Odpisy_aktualizujące_wartość_długoterminowych_aktywów" displayName="Odpisy_aktualizujące_wartość_długoterminowych_aktywów" ref="A104:I109" totalsRowShown="0" headerRowDxfId="196" tableBorderDxfId="195" headerRowCellStyle="Normalny 2">
  <autoFilter ref="A104:I10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olumna1"/>
    <tableColumn id="2" name="Długoterminowe aktywa niefinansowe"/>
    <tableColumn id="3" name="Długoterminowe aktywa niefinansowe2"/>
    <tableColumn id="4" name="Długoterminowe aktywa niefinansowe3"/>
    <tableColumn id="5" name="Długoterminowe aktywa niefinansowe4" dataDxfId="194" dataCellStyle="Normalny 2"/>
    <tableColumn id="6" name="Długoterminowe aktywa niefinansowe5" dataDxfId="193" dataCellStyle="Normalny 2"/>
    <tableColumn id="7" name="Długoterminowe aktywa finansowe" dataDxfId="192" dataCellStyle="Normalny 2"/>
    <tableColumn id="8" name="Długoterminowe aktywa finansowe2"/>
    <tableColumn id="9" name="Długoterminowe aktywa finansowe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długoterminowych aktywów" altTextSummary="Tabela przedstawia dane dotyczące odpisów aktualizujących aktywa w podziale na rodzaje aktywów oraz stany początkowe, zmiany w roku obotowym oraz stany końcowe."/>
    </ext>
  </extLst>
</table>
</file>

<file path=xl/tables/table9.xml><?xml version="1.0" encoding="utf-8"?>
<table xmlns="http://schemas.openxmlformats.org/spreadsheetml/2006/main" id="9" name="Grunty_użytkowane_wieczyście" displayName="Grunty_użytkowane_wieczyście" ref="A114:C115" totalsRowShown="0" tableBorderDxfId="191">
  <autoFilter ref="A114:C115">
    <filterColumn colId="0" hiddenButton="1"/>
    <filterColumn colId="1" hiddenButton="1"/>
    <filterColumn colId="2" hiddenButton="1"/>
  </autoFilter>
  <tableColumns count="3">
    <tableColumn id="1" name="Treść" dataDxfId="190" dataCellStyle="Normalny 2"/>
    <tableColumn id="2" name="Stan na początek roku" dataDxfId="189" dataCellStyle="Normalny 2"/>
    <tableColumn id="3" name="Stan na koniec roku" dataDxfId="18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Grunty użytkowane wieczyście" altTextSummary="Tabela określa wartość gruntów użytkowanych wieczyści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18" Type="http://schemas.openxmlformats.org/officeDocument/2006/relationships/table" Target="../tables/table19.xml"/><Relationship Id="rId26" Type="http://schemas.openxmlformats.org/officeDocument/2006/relationships/table" Target="../tables/table27.xml"/><Relationship Id="rId3" Type="http://schemas.openxmlformats.org/officeDocument/2006/relationships/table" Target="../tables/table4.xml"/><Relationship Id="rId21" Type="http://schemas.openxmlformats.org/officeDocument/2006/relationships/table" Target="../tables/table22.xml"/><Relationship Id="rId34" Type="http://schemas.openxmlformats.org/officeDocument/2006/relationships/table" Target="../tables/table35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17" Type="http://schemas.openxmlformats.org/officeDocument/2006/relationships/table" Target="../tables/table18.xml"/><Relationship Id="rId25" Type="http://schemas.openxmlformats.org/officeDocument/2006/relationships/table" Target="../tables/table26.xml"/><Relationship Id="rId33" Type="http://schemas.openxmlformats.org/officeDocument/2006/relationships/table" Target="../tables/table34.xml"/><Relationship Id="rId2" Type="http://schemas.openxmlformats.org/officeDocument/2006/relationships/drawing" Target="../drawings/drawing1.xml"/><Relationship Id="rId16" Type="http://schemas.openxmlformats.org/officeDocument/2006/relationships/table" Target="../tables/table17.xml"/><Relationship Id="rId20" Type="http://schemas.openxmlformats.org/officeDocument/2006/relationships/table" Target="../tables/table21.xml"/><Relationship Id="rId29" Type="http://schemas.openxmlformats.org/officeDocument/2006/relationships/table" Target="../tables/table3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24" Type="http://schemas.openxmlformats.org/officeDocument/2006/relationships/table" Target="../tables/table25.xml"/><Relationship Id="rId32" Type="http://schemas.openxmlformats.org/officeDocument/2006/relationships/table" Target="../tables/table33.xml"/><Relationship Id="rId37" Type="http://schemas.openxmlformats.org/officeDocument/2006/relationships/table" Target="../tables/table38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23" Type="http://schemas.openxmlformats.org/officeDocument/2006/relationships/table" Target="../tables/table24.xml"/><Relationship Id="rId28" Type="http://schemas.openxmlformats.org/officeDocument/2006/relationships/table" Target="../tables/table29.xml"/><Relationship Id="rId36" Type="http://schemas.openxmlformats.org/officeDocument/2006/relationships/table" Target="../tables/table37.xml"/><Relationship Id="rId10" Type="http://schemas.openxmlformats.org/officeDocument/2006/relationships/table" Target="../tables/table11.xml"/><Relationship Id="rId19" Type="http://schemas.openxmlformats.org/officeDocument/2006/relationships/table" Target="../tables/table20.xml"/><Relationship Id="rId31" Type="http://schemas.openxmlformats.org/officeDocument/2006/relationships/table" Target="../tables/table32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Relationship Id="rId22" Type="http://schemas.openxmlformats.org/officeDocument/2006/relationships/table" Target="../tables/table23.xml"/><Relationship Id="rId27" Type="http://schemas.openxmlformats.org/officeDocument/2006/relationships/table" Target="../tables/table28.xml"/><Relationship Id="rId30" Type="http://schemas.openxmlformats.org/officeDocument/2006/relationships/table" Target="../tables/table31.xml"/><Relationship Id="rId35" Type="http://schemas.openxmlformats.org/officeDocument/2006/relationships/table" Target="../tables/table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K17" sqref="K17"/>
    </sheetView>
  </sheetViews>
  <sheetFormatPr defaultColWidth="9.140625" defaultRowHeight="15"/>
  <cols>
    <col min="1" max="1" width="33.28515625" style="2" customWidth="1"/>
    <col min="2" max="2" width="21.42578125" style="2" hidden="1" customWidth="1"/>
    <col min="3" max="3" width="22.28515625" style="2" customWidth="1"/>
    <col min="4" max="4" width="22" style="2" customWidth="1"/>
    <col min="5" max="5" width="36.140625" style="2" customWidth="1"/>
    <col min="6" max="6" width="23.28515625" style="2" customWidth="1"/>
    <col min="7" max="7" width="21.28515625" style="2" customWidth="1"/>
    <col min="8" max="8" width="17.28515625" style="2" customWidth="1"/>
    <col min="9" max="9" width="14.140625" style="2" customWidth="1"/>
    <col min="10" max="10" width="11.85546875" style="2" bestFit="1" customWidth="1"/>
    <col min="11" max="16384" width="9.140625" style="2"/>
  </cols>
  <sheetData>
    <row r="1" spans="1:10" ht="15" customHeight="1">
      <c r="A1" s="805" t="s">
        <v>0</v>
      </c>
      <c r="B1" s="1"/>
      <c r="C1" s="807" t="s">
        <v>1</v>
      </c>
      <c r="D1" s="808"/>
      <c r="E1" s="809"/>
      <c r="F1" s="813" t="s">
        <v>2</v>
      </c>
      <c r="G1" s="814"/>
    </row>
    <row r="2" spans="1:10">
      <c r="A2" s="806"/>
      <c r="B2" s="3"/>
      <c r="C2" s="810"/>
      <c r="D2" s="811"/>
      <c r="E2" s="812"/>
      <c r="F2" s="815"/>
      <c r="G2" s="816"/>
    </row>
    <row r="3" spans="1:10">
      <c r="A3" s="806"/>
      <c r="B3" s="3"/>
      <c r="C3" s="810"/>
      <c r="D3" s="811"/>
      <c r="E3" s="812"/>
      <c r="F3" s="815"/>
      <c r="G3" s="816"/>
    </row>
    <row r="4" spans="1:10" ht="32.25" customHeight="1">
      <c r="A4" s="806"/>
      <c r="B4" s="3"/>
      <c r="C4" s="810"/>
      <c r="D4" s="811"/>
      <c r="E4" s="812"/>
      <c r="F4" s="815"/>
      <c r="G4" s="816"/>
    </row>
    <row r="5" spans="1:10">
      <c r="A5" s="4" t="s">
        <v>3</v>
      </c>
      <c r="B5" s="740"/>
      <c r="C5" s="817" t="s">
        <v>4</v>
      </c>
      <c r="D5" s="818"/>
      <c r="E5" s="819"/>
      <c r="F5" s="823"/>
      <c r="G5" s="824"/>
    </row>
    <row r="6" spans="1:10">
      <c r="A6" s="5" t="s">
        <v>5</v>
      </c>
      <c r="B6" s="5"/>
      <c r="C6" s="820"/>
      <c r="D6" s="821"/>
      <c r="E6" s="822"/>
      <c r="F6" s="825"/>
      <c r="G6" s="826"/>
    </row>
    <row r="7" spans="1:10" ht="47.25" customHeigh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 t="s">
        <v>12</v>
      </c>
    </row>
    <row r="8" spans="1:10" ht="17.25" customHeight="1">
      <c r="A8" s="9" t="s">
        <v>13</v>
      </c>
      <c r="B8" s="10">
        <f>B9+B10+B20+B21+B25+B26</f>
        <v>846942400.84000003</v>
      </c>
      <c r="C8" s="10">
        <f>C9+C10+C20+C21+C25+C26</f>
        <v>568974353.15999997</v>
      </c>
      <c r="D8" s="10">
        <f>D9+D10+D20+D21+D25+D26</f>
        <v>682534961.38</v>
      </c>
      <c r="E8" s="11" t="s">
        <v>14</v>
      </c>
      <c r="F8" s="10">
        <f>F9+F10+F14</f>
        <v>557938993.47000003</v>
      </c>
      <c r="G8" s="12">
        <f>G9+G10+G14</f>
        <v>660635773.87</v>
      </c>
      <c r="H8" s="13"/>
      <c r="I8" s="13"/>
      <c r="J8" s="14"/>
    </row>
    <row r="9" spans="1:10" ht="27" customHeight="1">
      <c r="A9" s="9" t="s">
        <v>15</v>
      </c>
      <c r="B9" s="15">
        <v>121023.67999999999</v>
      </c>
      <c r="C9" s="15">
        <v>21781.25</v>
      </c>
      <c r="D9" s="15">
        <v>6406.25</v>
      </c>
      <c r="E9" s="11" t="s">
        <v>16</v>
      </c>
      <c r="F9" s="16">
        <v>623189160.63</v>
      </c>
      <c r="G9" s="16">
        <v>749451813.39999998</v>
      </c>
      <c r="H9" s="13"/>
      <c r="I9" s="13"/>
    </row>
    <row r="10" spans="1:10" ht="16.5" customHeight="1">
      <c r="A10" s="9" t="s">
        <v>17</v>
      </c>
      <c r="B10" s="15">
        <f>B11+B18+B19</f>
        <v>595125012.26000011</v>
      </c>
      <c r="C10" s="15">
        <f>C11+C18+C19</f>
        <v>552236841.11000001</v>
      </c>
      <c r="D10" s="15">
        <f>D11+D18+D19</f>
        <v>666576793.36000001</v>
      </c>
      <c r="E10" s="11" t="s">
        <v>18</v>
      </c>
      <c r="F10" s="15">
        <f>F11-F12</f>
        <v>-65250167.160000004</v>
      </c>
      <c r="G10" s="16">
        <f>G11-G12</f>
        <v>-88816039.530000001</v>
      </c>
      <c r="H10" s="13"/>
      <c r="I10" s="13"/>
    </row>
    <row r="11" spans="1:10" ht="16.5" customHeight="1">
      <c r="A11" s="9" t="s">
        <v>19</v>
      </c>
      <c r="B11" s="15">
        <f>B12+SUM(B14:B17)</f>
        <v>540326904.56000006</v>
      </c>
      <c r="C11" s="15">
        <f>C12+SUM(C14:C17)</f>
        <v>465649164.89999998</v>
      </c>
      <c r="D11" s="15">
        <f>D12+SUM(D14:D17)</f>
        <v>517589614.35000002</v>
      </c>
      <c r="E11" s="17" t="s">
        <v>20</v>
      </c>
      <c r="F11" s="18">
        <v>0</v>
      </c>
      <c r="G11" s="19">
        <v>0</v>
      </c>
      <c r="H11" s="13"/>
      <c r="I11" s="13"/>
    </row>
    <row r="12" spans="1:10" ht="16.5" customHeight="1">
      <c r="A12" s="20" t="s">
        <v>21</v>
      </c>
      <c r="B12" s="18">
        <v>412535391.24000001</v>
      </c>
      <c r="C12" s="18">
        <v>316502031.52999997</v>
      </c>
      <c r="D12" s="18">
        <v>359389807.44</v>
      </c>
      <c r="E12" s="17" t="s">
        <v>22</v>
      </c>
      <c r="F12" s="19">
        <f>65021060.31+229106.85</f>
        <v>65250167.160000004</v>
      </c>
      <c r="G12" s="19">
        <v>88816039.530000001</v>
      </c>
      <c r="H12" s="13"/>
      <c r="I12" s="13"/>
    </row>
    <row r="13" spans="1:10" ht="64.5" customHeight="1">
      <c r="A13" s="20" t="s">
        <v>23</v>
      </c>
      <c r="B13" s="18">
        <v>0</v>
      </c>
      <c r="C13" s="18">
        <v>300359.02</v>
      </c>
      <c r="D13" s="18">
        <v>250806.58</v>
      </c>
      <c r="E13" s="11" t="s">
        <v>24</v>
      </c>
      <c r="F13" s="15">
        <v>0</v>
      </c>
      <c r="G13" s="16">
        <v>0</v>
      </c>
      <c r="H13" s="13"/>
      <c r="I13" s="13"/>
    </row>
    <row r="14" spans="1:10" ht="30">
      <c r="A14" s="20" t="s">
        <v>25</v>
      </c>
      <c r="B14" s="18">
        <v>125896306.36</v>
      </c>
      <c r="C14" s="18">
        <v>145503363.71000001</v>
      </c>
      <c r="D14" s="18">
        <v>154060919.11000001</v>
      </c>
      <c r="E14" s="11" t="s">
        <v>26</v>
      </c>
      <c r="F14" s="15">
        <v>0</v>
      </c>
      <c r="G14" s="16">
        <v>0</v>
      </c>
      <c r="H14" s="13"/>
      <c r="I14" s="13"/>
    </row>
    <row r="15" spans="1:10" ht="30">
      <c r="A15" s="20" t="s">
        <v>27</v>
      </c>
      <c r="B15" s="18">
        <v>1250298.51</v>
      </c>
      <c r="C15" s="18">
        <v>3099354.19</v>
      </c>
      <c r="D15" s="18">
        <v>3183304.39</v>
      </c>
      <c r="E15" s="11" t="s">
        <v>28</v>
      </c>
      <c r="F15" s="21">
        <v>0</v>
      </c>
      <c r="G15" s="22">
        <v>0</v>
      </c>
      <c r="H15" s="13"/>
      <c r="I15" s="13"/>
    </row>
    <row r="16" spans="1:10">
      <c r="A16" s="20" t="s">
        <v>29</v>
      </c>
      <c r="B16" s="18">
        <v>0</v>
      </c>
      <c r="C16" s="18">
        <v>20498.900000000001</v>
      </c>
      <c r="D16" s="18">
        <v>149807.72</v>
      </c>
      <c r="E16" s="11" t="s">
        <v>30</v>
      </c>
      <c r="F16" s="21">
        <v>0</v>
      </c>
      <c r="G16" s="22">
        <v>0</v>
      </c>
      <c r="H16" s="13"/>
      <c r="I16" s="13"/>
    </row>
    <row r="17" spans="1:9" ht="33" customHeight="1">
      <c r="A17" s="20" t="s">
        <v>31</v>
      </c>
      <c r="B17" s="18">
        <v>644908.44999999995</v>
      </c>
      <c r="C17" s="18">
        <v>523916.57</v>
      </c>
      <c r="D17" s="18">
        <v>805775.69</v>
      </c>
      <c r="E17" s="11" t="s">
        <v>32</v>
      </c>
      <c r="F17" s="23">
        <f>F18+F19+F30+F31</f>
        <v>26669767.639999997</v>
      </c>
      <c r="G17" s="23">
        <f>G18+G19+G30+G31</f>
        <v>45016123.5</v>
      </c>
      <c r="H17" s="13"/>
      <c r="I17" s="13"/>
    </row>
    <row r="18" spans="1:9" ht="30">
      <c r="A18" s="9" t="s">
        <v>33</v>
      </c>
      <c r="B18" s="15">
        <v>54798107.700000003</v>
      </c>
      <c r="C18" s="15">
        <v>86587676.209999993</v>
      </c>
      <c r="D18" s="15">
        <v>148987179.00999999</v>
      </c>
      <c r="E18" s="17" t="s">
        <v>34</v>
      </c>
      <c r="F18" s="16">
        <v>73049.69</v>
      </c>
      <c r="G18" s="16">
        <v>62483.040000000001</v>
      </c>
      <c r="H18" s="13"/>
      <c r="I18" s="13"/>
    </row>
    <row r="19" spans="1:9" ht="32.25" customHeight="1">
      <c r="A19" s="9" t="s">
        <v>35</v>
      </c>
      <c r="B19" s="21"/>
      <c r="C19" s="21">
        <v>0</v>
      </c>
      <c r="D19" s="21">
        <v>0</v>
      </c>
      <c r="E19" s="11" t="s">
        <v>36</v>
      </c>
      <c r="F19" s="24">
        <f>SUM(F20:F27)</f>
        <v>15669908.43</v>
      </c>
      <c r="G19" s="25">
        <f>SUM(G20:G27)</f>
        <v>25457013.980000004</v>
      </c>
      <c r="H19" s="13"/>
      <c r="I19" s="13"/>
    </row>
    <row r="20" spans="1:9" ht="17.25" customHeight="1">
      <c r="A20" s="9" t="s">
        <v>37</v>
      </c>
      <c r="B20" s="15">
        <v>2829694.49</v>
      </c>
      <c r="C20" s="15">
        <v>16715730.800000001</v>
      </c>
      <c r="D20" s="15">
        <v>15951761.77</v>
      </c>
      <c r="E20" s="17" t="s">
        <v>38</v>
      </c>
      <c r="F20" s="19">
        <f>965509.19-F18</f>
        <v>892459.5</v>
      </c>
      <c r="G20" s="19">
        <f>761342.09-62483.04</f>
        <v>698859.04999999993</v>
      </c>
      <c r="H20" s="13"/>
      <c r="I20" s="13"/>
    </row>
    <row r="21" spans="1:9" ht="29.25" customHeight="1">
      <c r="A21" s="9" t="s">
        <v>39</v>
      </c>
      <c r="B21" s="15">
        <f>SUM(B22:B24)</f>
        <v>0</v>
      </c>
      <c r="C21" s="15">
        <f>SUM(C22:C24)</f>
        <v>0</v>
      </c>
      <c r="D21" s="15">
        <f>SUM(D22:D24)</f>
        <v>0</v>
      </c>
      <c r="E21" s="17" t="s">
        <v>40</v>
      </c>
      <c r="F21" s="19">
        <v>83896</v>
      </c>
      <c r="G21" s="19">
        <v>112239</v>
      </c>
      <c r="H21" s="13"/>
      <c r="I21" s="13"/>
    </row>
    <row r="22" spans="1:9" ht="30">
      <c r="A22" s="20" t="s">
        <v>41</v>
      </c>
      <c r="B22" s="18"/>
      <c r="C22" s="18">
        <v>0</v>
      </c>
      <c r="D22" s="18">
        <v>0</v>
      </c>
      <c r="E22" s="17" t="s">
        <v>42</v>
      </c>
      <c r="F22" s="19">
        <v>618278.05000000005</v>
      </c>
      <c r="G22" s="19">
        <v>733382.98</v>
      </c>
      <c r="H22" s="13"/>
      <c r="I22" s="13"/>
    </row>
    <row r="23" spans="1:9" ht="14.25" customHeight="1">
      <c r="A23" s="20" t="s">
        <v>43</v>
      </c>
      <c r="B23" s="26"/>
      <c r="C23" s="26">
        <v>0</v>
      </c>
      <c r="D23" s="26">
        <v>0</v>
      </c>
      <c r="E23" s="17" t="s">
        <v>44</v>
      </c>
      <c r="F23" s="19">
        <v>1123169.07</v>
      </c>
      <c r="G23" s="19">
        <v>1328486.19</v>
      </c>
      <c r="H23" s="13"/>
      <c r="I23" s="13"/>
    </row>
    <row r="24" spans="1:9" ht="30.75" customHeight="1">
      <c r="A24" s="20" t="s">
        <v>45</v>
      </c>
      <c r="B24" s="26"/>
      <c r="C24" s="26">
        <v>0</v>
      </c>
      <c r="D24" s="26">
        <v>0</v>
      </c>
      <c r="E24" s="17" t="s">
        <v>46</v>
      </c>
      <c r="F24" s="19">
        <v>4962493.7300000004</v>
      </c>
      <c r="G24" s="19">
        <v>4820386.95</v>
      </c>
      <c r="H24" s="13"/>
      <c r="I24" s="13"/>
    </row>
    <row r="25" spans="1:9" ht="33" customHeight="1">
      <c r="A25" s="9" t="s">
        <v>47</v>
      </c>
      <c r="B25" s="15">
        <v>248866670.41</v>
      </c>
      <c r="C25" s="15">
        <v>0</v>
      </c>
      <c r="D25" s="15">
        <v>0</v>
      </c>
      <c r="E25" s="17" t="s">
        <v>48</v>
      </c>
      <c r="F25" s="27">
        <v>7989612.0800000001</v>
      </c>
      <c r="G25" s="27">
        <v>17719949.350000001</v>
      </c>
      <c r="H25" s="13"/>
      <c r="I25" s="13"/>
    </row>
    <row r="26" spans="1:9" ht="47.25" customHeight="1">
      <c r="A26" s="9" t="s">
        <v>49</v>
      </c>
      <c r="B26" s="21">
        <v>0</v>
      </c>
      <c r="C26" s="21">
        <v>0</v>
      </c>
      <c r="D26" s="21">
        <v>0</v>
      </c>
      <c r="E26" s="17" t="s">
        <v>50</v>
      </c>
      <c r="F26" s="19">
        <v>0</v>
      </c>
      <c r="G26" s="19">
        <v>43710.46</v>
      </c>
      <c r="H26" s="13"/>
      <c r="I26" s="13"/>
    </row>
    <row r="27" spans="1:9">
      <c r="A27" s="9" t="s">
        <v>51</v>
      </c>
      <c r="B27" s="15">
        <f>B28+B33+B39+B47</f>
        <v>16458611.590000002</v>
      </c>
      <c r="C27" s="15">
        <f>C28+C33+C39+C47</f>
        <v>15634407.949999999</v>
      </c>
      <c r="D27" s="15">
        <f>D28+D33+D39+D47</f>
        <v>23116935.990000002</v>
      </c>
      <c r="E27" s="17" t="s">
        <v>52</v>
      </c>
      <c r="F27" s="19">
        <f>F28+F29</f>
        <v>0</v>
      </c>
      <c r="G27" s="19">
        <f>G28+G29</f>
        <v>0</v>
      </c>
      <c r="H27" s="13"/>
      <c r="I27" s="13"/>
    </row>
    <row r="28" spans="1:9" ht="30">
      <c r="A28" s="9" t="s">
        <v>53</v>
      </c>
      <c r="B28" s="15">
        <f>SUM(B29:B32)</f>
        <v>0</v>
      </c>
      <c r="C28" s="15">
        <f>SUM(C29:C32)</f>
        <v>0</v>
      </c>
      <c r="D28" s="15">
        <f>SUM(D29:D32)</f>
        <v>0</v>
      </c>
      <c r="E28" s="17" t="s">
        <v>54</v>
      </c>
      <c r="F28" s="19">
        <v>0</v>
      </c>
      <c r="G28" s="19">
        <v>0</v>
      </c>
      <c r="H28" s="13"/>
      <c r="I28" s="13"/>
    </row>
    <row r="29" spans="1:9">
      <c r="A29" s="20" t="s">
        <v>55</v>
      </c>
      <c r="B29" s="18"/>
      <c r="C29" s="18">
        <v>0</v>
      </c>
      <c r="D29" s="18">
        <v>0</v>
      </c>
      <c r="E29" s="17" t="s">
        <v>56</v>
      </c>
      <c r="F29" s="19">
        <v>0</v>
      </c>
      <c r="G29" s="19">
        <v>0</v>
      </c>
      <c r="H29" s="13"/>
      <c r="I29" s="13"/>
    </row>
    <row r="30" spans="1:9">
      <c r="A30" s="20" t="s">
        <v>57</v>
      </c>
      <c r="B30" s="26"/>
      <c r="C30" s="26">
        <v>0</v>
      </c>
      <c r="D30" s="26">
        <v>0</v>
      </c>
      <c r="E30" s="11" t="s">
        <v>58</v>
      </c>
      <c r="F30" s="12">
        <v>5029450.75</v>
      </c>
      <c r="G30" s="12">
        <v>13808484</v>
      </c>
      <c r="H30" s="13"/>
      <c r="I30" s="13"/>
    </row>
    <row r="31" spans="1:9">
      <c r="A31" s="20" t="s">
        <v>59</v>
      </c>
      <c r="B31" s="26"/>
      <c r="C31" s="26">
        <v>0</v>
      </c>
      <c r="D31" s="26">
        <v>0</v>
      </c>
      <c r="E31" s="11" t="s">
        <v>60</v>
      </c>
      <c r="F31" s="15">
        <f>F32+F33</f>
        <v>5897358.7699999996</v>
      </c>
      <c r="G31" s="16">
        <f>G32+G33</f>
        <v>5688142.4800000004</v>
      </c>
      <c r="H31" s="13"/>
      <c r="I31" s="13"/>
    </row>
    <row r="32" spans="1:9" ht="30">
      <c r="A32" s="20" t="s">
        <v>61</v>
      </c>
      <c r="B32" s="18"/>
      <c r="C32" s="18">
        <v>0</v>
      </c>
      <c r="D32" s="18">
        <v>0</v>
      </c>
      <c r="E32" s="17" t="s">
        <v>62</v>
      </c>
      <c r="F32" s="19">
        <v>5897358.7699999996</v>
      </c>
      <c r="G32" s="19">
        <v>5688142.4800000004</v>
      </c>
      <c r="H32" s="13"/>
      <c r="I32" s="13"/>
    </row>
    <row r="33" spans="1:9" ht="30.75" customHeight="1">
      <c r="A33" s="9" t="s">
        <v>63</v>
      </c>
      <c r="B33" s="15">
        <f>SUM(B34:B38)</f>
        <v>7107799.4300000006</v>
      </c>
      <c r="C33" s="15">
        <f>SUM(C34:C38)</f>
        <v>7499207.1900000004</v>
      </c>
      <c r="D33" s="15">
        <f>SUM(D34:D38)</f>
        <v>5174326.7300000004</v>
      </c>
      <c r="E33" s="17" t="s">
        <v>64</v>
      </c>
      <c r="F33" s="18">
        <v>0</v>
      </c>
      <c r="G33" s="19">
        <v>0</v>
      </c>
      <c r="H33" s="13"/>
      <c r="I33" s="13"/>
    </row>
    <row r="34" spans="1:9">
      <c r="A34" s="20" t="s">
        <v>65</v>
      </c>
      <c r="B34" s="18">
        <v>69349.679999999993</v>
      </c>
      <c r="C34" s="18">
        <v>22808.6</v>
      </c>
      <c r="D34" s="18">
        <v>22807.81</v>
      </c>
      <c r="E34" s="17"/>
      <c r="F34" s="15"/>
      <c r="G34" s="16"/>
      <c r="H34" s="13"/>
      <c r="I34" s="13"/>
    </row>
    <row r="35" spans="1:9">
      <c r="A35" s="20" t="s">
        <v>66</v>
      </c>
      <c r="B35" s="18">
        <v>4280.6499999999996</v>
      </c>
      <c r="C35" s="18">
        <v>6429.29</v>
      </c>
      <c r="D35" s="18">
        <v>33742.730000000003</v>
      </c>
      <c r="E35" s="17"/>
      <c r="F35" s="15"/>
      <c r="G35" s="16"/>
      <c r="H35" s="13"/>
      <c r="I35" s="13"/>
    </row>
    <row r="36" spans="1:9" ht="30">
      <c r="A36" s="20" t="s">
        <v>67</v>
      </c>
      <c r="B36" s="18">
        <v>129.99</v>
      </c>
      <c r="C36" s="18">
        <v>202.27</v>
      </c>
      <c r="D36" s="18">
        <v>129.99</v>
      </c>
      <c r="E36" s="17"/>
      <c r="F36" s="15"/>
      <c r="G36" s="16"/>
      <c r="H36" s="13"/>
      <c r="I36" s="13"/>
    </row>
    <row r="37" spans="1:9" ht="23.25" customHeight="1">
      <c r="A37" s="20" t="s">
        <v>68</v>
      </c>
      <c r="B37" s="18">
        <v>7034039.1100000003</v>
      </c>
      <c r="C37" s="18">
        <v>7469767.0300000003</v>
      </c>
      <c r="D37" s="18">
        <v>5117646.2</v>
      </c>
      <c r="E37" s="11"/>
      <c r="F37" s="15"/>
      <c r="G37" s="16"/>
      <c r="H37" s="13"/>
      <c r="I37" s="13"/>
    </row>
    <row r="38" spans="1:9" ht="45">
      <c r="A38" s="20" t="s">
        <v>69</v>
      </c>
      <c r="B38" s="18"/>
      <c r="C38" s="18">
        <v>0</v>
      </c>
      <c r="D38" s="18">
        <v>0</v>
      </c>
      <c r="E38" s="17"/>
      <c r="F38" s="28"/>
      <c r="G38" s="27"/>
      <c r="H38" s="13"/>
      <c r="I38" s="13"/>
    </row>
    <row r="39" spans="1:9" ht="28.5" customHeight="1">
      <c r="A39" s="9" t="s">
        <v>70</v>
      </c>
      <c r="B39" s="15">
        <f>SUM(B40:B46)</f>
        <v>9344358.7599999998</v>
      </c>
      <c r="C39" s="15">
        <f>SUM(C40:C46)</f>
        <v>8021550.8499999996</v>
      </c>
      <c r="D39" s="15">
        <f>SUM(D40:D46)</f>
        <v>17836141.150000002</v>
      </c>
      <c r="E39" s="17"/>
      <c r="F39" s="29"/>
      <c r="G39" s="30"/>
      <c r="H39" s="13"/>
      <c r="I39" s="13"/>
    </row>
    <row r="40" spans="1:9" ht="18.75" customHeight="1">
      <c r="A40" s="20" t="s">
        <v>71</v>
      </c>
      <c r="B40" s="18"/>
      <c r="C40" s="18">
        <v>0</v>
      </c>
      <c r="D40" s="18">
        <v>0</v>
      </c>
      <c r="E40" s="17"/>
      <c r="F40" s="29"/>
      <c r="G40" s="30"/>
      <c r="H40" s="13"/>
      <c r="I40" s="13"/>
    </row>
    <row r="41" spans="1:9" ht="31.5" customHeight="1">
      <c r="A41" s="20" t="s">
        <v>72</v>
      </c>
      <c r="B41" s="18">
        <v>823593.36</v>
      </c>
      <c r="C41" s="18">
        <v>31938.77</v>
      </c>
      <c r="D41" s="18">
        <v>111607.21</v>
      </c>
      <c r="E41" s="17"/>
      <c r="F41" s="29"/>
      <c r="G41" s="30"/>
      <c r="H41" s="13"/>
      <c r="I41" s="13"/>
    </row>
    <row r="42" spans="1:9" ht="30">
      <c r="A42" s="20" t="s">
        <v>73</v>
      </c>
      <c r="B42" s="18"/>
      <c r="C42" s="31">
        <v>0</v>
      </c>
      <c r="D42" s="32">
        <v>0</v>
      </c>
      <c r="E42" s="17"/>
      <c r="F42" s="29"/>
      <c r="G42" s="30"/>
      <c r="H42" s="13"/>
      <c r="I42" s="13"/>
    </row>
    <row r="43" spans="1:9" ht="18.75" customHeight="1">
      <c r="A43" s="20" t="s">
        <v>74</v>
      </c>
      <c r="B43" s="18">
        <v>8520765.4000000004</v>
      </c>
      <c r="C43" s="18">
        <v>7989612.0800000001</v>
      </c>
      <c r="D43" s="18">
        <v>17724533.940000001</v>
      </c>
      <c r="E43" s="17"/>
      <c r="F43" s="29"/>
      <c r="G43" s="30"/>
      <c r="H43" s="13"/>
      <c r="I43" s="13"/>
    </row>
    <row r="44" spans="1:9" ht="16.5" customHeight="1">
      <c r="A44" s="20" t="s">
        <v>75</v>
      </c>
      <c r="B44" s="26"/>
      <c r="C44" s="18">
        <v>0</v>
      </c>
      <c r="D44" s="18">
        <v>0</v>
      </c>
      <c r="E44" s="17"/>
      <c r="F44" s="29"/>
      <c r="G44" s="30"/>
      <c r="H44" s="13"/>
      <c r="I44" s="13"/>
    </row>
    <row r="45" spans="1:9" ht="18.75" customHeight="1">
      <c r="A45" s="20" t="s">
        <v>76</v>
      </c>
      <c r="B45" s="26"/>
      <c r="C45" s="26">
        <v>0</v>
      </c>
      <c r="D45" s="26">
        <v>0</v>
      </c>
      <c r="E45" s="17"/>
      <c r="F45" s="29"/>
      <c r="G45" s="30"/>
      <c r="H45" s="13"/>
      <c r="I45" s="13"/>
    </row>
    <row r="46" spans="1:9" ht="27" customHeight="1">
      <c r="A46" s="20" t="s">
        <v>77</v>
      </c>
      <c r="B46" s="26"/>
      <c r="C46" s="26">
        <v>0</v>
      </c>
      <c r="D46" s="26">
        <v>0</v>
      </c>
      <c r="E46" s="17"/>
      <c r="F46" s="29"/>
      <c r="G46" s="30"/>
      <c r="H46" s="13"/>
      <c r="I46" s="13"/>
    </row>
    <row r="47" spans="1:9" ht="18.75" customHeight="1">
      <c r="A47" s="9" t="s">
        <v>78</v>
      </c>
      <c r="B47" s="15">
        <v>6453.4</v>
      </c>
      <c r="C47" s="15">
        <v>113649.91</v>
      </c>
      <c r="D47" s="15">
        <v>106468.11</v>
      </c>
      <c r="E47" s="17"/>
      <c r="F47" s="29"/>
      <c r="G47" s="30"/>
      <c r="H47" s="13"/>
      <c r="I47" s="13"/>
    </row>
    <row r="48" spans="1:9" ht="17.25" customHeight="1">
      <c r="A48" s="9" t="s">
        <v>79</v>
      </c>
      <c r="B48" s="33">
        <f>B8+B27</f>
        <v>863401012.43000007</v>
      </c>
      <c r="C48" s="33">
        <f>C8+C27</f>
        <v>584608761.11000001</v>
      </c>
      <c r="D48" s="33">
        <f>D8+D27</f>
        <v>705651897.37</v>
      </c>
      <c r="E48" s="11" t="s">
        <v>80</v>
      </c>
      <c r="F48" s="33">
        <f>F8+F15+F16+F17</f>
        <v>584608761.11000001</v>
      </c>
      <c r="G48" s="34">
        <f>G8+G15+G16+G17</f>
        <v>705651897.37</v>
      </c>
      <c r="H48" s="13"/>
      <c r="I48" s="13"/>
    </row>
    <row r="49" spans="1:7">
      <c r="A49" s="827"/>
      <c r="B49" s="828"/>
      <c r="C49" s="828"/>
      <c r="D49" s="828"/>
      <c r="E49" s="828"/>
      <c r="F49" s="828"/>
      <c r="G49" s="828"/>
    </row>
    <row r="50" spans="1:7">
      <c r="A50" s="742"/>
      <c r="B50" s="741">
        <f>B25+B12</f>
        <v>661402061.64999998</v>
      </c>
      <c r="C50" s="741"/>
      <c r="D50" s="742"/>
      <c r="E50" s="742"/>
      <c r="F50" s="741"/>
      <c r="G50" s="741"/>
    </row>
    <row r="51" spans="1:7">
      <c r="A51" s="742"/>
      <c r="B51" s="742"/>
      <c r="C51" s="742"/>
      <c r="D51" s="742"/>
      <c r="E51" s="742"/>
      <c r="F51" s="741"/>
      <c r="G51" s="742"/>
    </row>
    <row r="52" spans="1:7">
      <c r="A52" s="742"/>
      <c r="B52" s="742"/>
      <c r="C52" s="742"/>
      <c r="D52" s="742"/>
      <c r="E52" s="742"/>
      <c r="F52" s="742"/>
      <c r="G52" s="742"/>
    </row>
    <row r="53" spans="1:7" ht="15" customHeight="1">
      <c r="A53" s="742"/>
      <c r="B53" s="742"/>
      <c r="C53" s="742"/>
      <c r="D53" s="801" t="s">
        <v>81</v>
      </c>
      <c r="E53" s="802"/>
      <c r="F53" s="742"/>
      <c r="G53" s="742"/>
    </row>
    <row r="54" spans="1:7">
      <c r="A54" s="739" t="s">
        <v>82</v>
      </c>
      <c r="B54" s="739"/>
      <c r="C54" s="739"/>
      <c r="D54" s="803" t="s">
        <v>83</v>
      </c>
      <c r="E54" s="804"/>
      <c r="F54" s="739"/>
      <c r="G54" s="739" t="s">
        <v>84</v>
      </c>
    </row>
    <row r="55" spans="1:7">
      <c r="A55" s="739" t="s">
        <v>85</v>
      </c>
      <c r="F55" s="739"/>
      <c r="G55" s="739" t="s">
        <v>86</v>
      </c>
    </row>
    <row r="56" spans="1:7">
      <c r="A56" s="739"/>
      <c r="B56" s="739"/>
      <c r="C56" s="739"/>
      <c r="D56" s="739"/>
      <c r="F56" s="739"/>
    </row>
    <row r="57" spans="1:7">
      <c r="A57" s="739"/>
      <c r="B57" s="739"/>
      <c r="C57" s="739"/>
      <c r="D57" s="739"/>
      <c r="F57" s="739"/>
    </row>
    <row r="58" spans="1:7">
      <c r="A58" s="739"/>
      <c r="B58" s="739"/>
      <c r="C58" s="739"/>
      <c r="D58" s="739"/>
      <c r="F58" s="739"/>
    </row>
  </sheetData>
  <mergeCells count="8">
    <mergeCell ref="D53:E53"/>
    <mergeCell ref="D54:E54"/>
    <mergeCell ref="A1:A4"/>
    <mergeCell ref="C1:E4"/>
    <mergeCell ref="F1:G4"/>
    <mergeCell ref="C5:E6"/>
    <mergeCell ref="F5:G6"/>
    <mergeCell ref="A49:G49"/>
  </mergeCells>
  <pageMargins left="0.25" right="0.25" top="0.75" bottom="0.75" header="0.3" footer="0.3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workbookViewId="0">
      <selection activeCell="I18" sqref="I18"/>
    </sheetView>
  </sheetViews>
  <sheetFormatPr defaultColWidth="9.140625" defaultRowHeight="15"/>
  <cols>
    <col min="1" max="1" width="50" style="37" customWidth="1"/>
    <col min="2" max="2" width="2.140625" style="37" hidden="1" customWidth="1"/>
    <col min="3" max="3" width="39.140625" style="37" customWidth="1"/>
    <col min="4" max="4" width="29.7109375" style="37" hidden="1" customWidth="1"/>
    <col min="5" max="5" width="33.140625" style="37" customWidth="1"/>
    <col min="6" max="6" width="0.28515625" style="35" customWidth="1"/>
    <col min="7" max="7" width="9.140625" style="36"/>
    <col min="8" max="8" width="18.140625" style="37" customWidth="1"/>
    <col min="9" max="9" width="25" style="37" customWidth="1"/>
    <col min="10" max="10" width="17" style="37" customWidth="1"/>
    <col min="11" max="16384" width="9.140625" style="37"/>
  </cols>
  <sheetData>
    <row r="1" spans="1:10" ht="29.25" customHeight="1">
      <c r="A1" s="831" t="s">
        <v>87</v>
      </c>
      <c r="B1" s="833" t="s">
        <v>88</v>
      </c>
      <c r="C1" s="834"/>
      <c r="D1" s="835"/>
      <c r="E1" s="831" t="s">
        <v>625</v>
      </c>
    </row>
    <row r="2" spans="1:10" ht="29.25" customHeight="1">
      <c r="A2" s="832"/>
      <c r="B2" s="836"/>
      <c r="C2" s="837"/>
      <c r="D2" s="838"/>
      <c r="E2" s="832"/>
    </row>
    <row r="3" spans="1:10" ht="33" customHeight="1">
      <c r="A3" s="832"/>
      <c r="B3" s="836" t="s">
        <v>89</v>
      </c>
      <c r="C3" s="837"/>
      <c r="D3" s="838"/>
      <c r="E3" s="832"/>
    </row>
    <row r="4" spans="1:10" ht="15.75" customHeight="1">
      <c r="A4" s="746"/>
      <c r="B4" s="836" t="s">
        <v>90</v>
      </c>
      <c r="C4" s="837"/>
      <c r="D4" s="838"/>
      <c r="E4" s="832"/>
    </row>
    <row r="5" spans="1:10">
      <c r="A5" s="38" t="s">
        <v>3</v>
      </c>
      <c r="B5" s="836"/>
      <c r="C5" s="839"/>
      <c r="D5" s="840"/>
      <c r="E5" s="843"/>
    </row>
    <row r="6" spans="1:10">
      <c r="A6" s="39" t="s">
        <v>5</v>
      </c>
      <c r="B6" s="841"/>
      <c r="C6" s="841"/>
      <c r="D6" s="842"/>
      <c r="E6" s="844"/>
    </row>
    <row r="7" spans="1:10" ht="33.75" customHeight="1">
      <c r="A7" s="40" t="s">
        <v>91</v>
      </c>
      <c r="B7" s="744" t="s">
        <v>92</v>
      </c>
      <c r="C7" s="41" t="s">
        <v>93</v>
      </c>
      <c r="D7" s="41" t="s">
        <v>94</v>
      </c>
      <c r="E7" s="42" t="s">
        <v>95</v>
      </c>
    </row>
    <row r="8" spans="1:10" ht="30">
      <c r="A8" s="43" t="s">
        <v>96</v>
      </c>
      <c r="B8" s="44"/>
      <c r="C8" s="45">
        <f>SUM(C9:C14)</f>
        <v>12573581.66</v>
      </c>
      <c r="D8" s="46">
        <f>SUM(D9:D14)</f>
        <v>0</v>
      </c>
      <c r="E8" s="45">
        <f>SUM(E9:E14)</f>
        <v>14759454.27</v>
      </c>
      <c r="F8" s="47"/>
      <c r="G8" s="48"/>
      <c r="H8" s="49"/>
      <c r="I8" s="49"/>
      <c r="J8" s="49"/>
    </row>
    <row r="9" spans="1:10">
      <c r="A9" s="50" t="s">
        <v>97</v>
      </c>
      <c r="B9" s="51"/>
      <c r="C9" s="52">
        <v>10174661.23</v>
      </c>
      <c r="D9" s="53"/>
      <c r="E9" s="52">
        <v>13723179.48</v>
      </c>
      <c r="F9" s="47"/>
      <c r="G9" s="48"/>
      <c r="H9" s="54"/>
      <c r="I9" s="54"/>
      <c r="J9" s="54"/>
    </row>
    <row r="10" spans="1:10" ht="33.75" customHeight="1">
      <c r="A10" s="50" t="s">
        <v>98</v>
      </c>
      <c r="B10" s="51"/>
      <c r="C10" s="52">
        <v>-4548.43</v>
      </c>
      <c r="D10" s="53"/>
      <c r="E10" s="52">
        <v>-7181.8</v>
      </c>
      <c r="F10" s="47" t="s">
        <v>99</v>
      </c>
      <c r="G10" s="48"/>
      <c r="H10" s="54"/>
      <c r="I10" s="54"/>
      <c r="J10" s="54"/>
    </row>
    <row r="11" spans="1:10" ht="30">
      <c r="A11" s="50" t="s">
        <v>100</v>
      </c>
      <c r="B11" s="51"/>
      <c r="C11" s="55">
        <v>0</v>
      </c>
      <c r="D11" s="56"/>
      <c r="E11" s="55">
        <v>0</v>
      </c>
      <c r="F11" s="47"/>
      <c r="G11" s="48"/>
      <c r="H11" s="57"/>
      <c r="I11" s="57"/>
      <c r="J11" s="57"/>
    </row>
    <row r="12" spans="1:10" ht="30">
      <c r="A12" s="50" t="s">
        <v>101</v>
      </c>
      <c r="B12" s="51"/>
      <c r="C12" s="52">
        <v>0</v>
      </c>
      <c r="D12" s="53"/>
      <c r="E12" s="52">
        <v>0</v>
      </c>
      <c r="F12" s="47"/>
      <c r="G12" s="48"/>
      <c r="H12" s="54"/>
      <c r="I12" s="54"/>
      <c r="J12" s="54"/>
    </row>
    <row r="13" spans="1:10">
      <c r="A13" s="50" t="s">
        <v>102</v>
      </c>
      <c r="B13" s="51"/>
      <c r="C13" s="52">
        <v>0</v>
      </c>
      <c r="D13" s="53"/>
      <c r="E13" s="52">
        <v>0</v>
      </c>
      <c r="F13" s="47"/>
      <c r="G13" s="48"/>
      <c r="H13" s="54"/>
      <c r="I13" s="54"/>
      <c r="J13" s="54"/>
    </row>
    <row r="14" spans="1:10">
      <c r="A14" s="50" t="s">
        <v>103</v>
      </c>
      <c r="B14" s="51"/>
      <c r="C14" s="52">
        <v>2403468.86</v>
      </c>
      <c r="D14" s="53"/>
      <c r="E14" s="52">
        <v>1043456.59</v>
      </c>
      <c r="F14" s="47"/>
      <c r="G14" s="48"/>
      <c r="H14" s="54"/>
      <c r="I14" s="54"/>
      <c r="J14" s="54"/>
    </row>
    <row r="15" spans="1:10">
      <c r="A15" s="43" t="s">
        <v>104</v>
      </c>
      <c r="B15" s="44"/>
      <c r="C15" s="45">
        <f>SUM(C16:C25)</f>
        <v>80727087.88000001</v>
      </c>
      <c r="D15" s="46">
        <f>SUM(D16:D25)</f>
        <v>0</v>
      </c>
      <c r="E15" s="45">
        <f>SUM(E16:E25)</f>
        <v>92909739.649999991</v>
      </c>
      <c r="F15" s="47"/>
      <c r="G15" s="48"/>
      <c r="H15" s="49"/>
      <c r="I15" s="49"/>
      <c r="J15" s="49"/>
    </row>
    <row r="16" spans="1:10">
      <c r="A16" s="50" t="s">
        <v>105</v>
      </c>
      <c r="B16" s="51"/>
      <c r="C16" s="52">
        <v>11129264.539999999</v>
      </c>
      <c r="D16" s="53"/>
      <c r="E16" s="52">
        <f>10180008.82+1776060.22</f>
        <v>11956069.040000001</v>
      </c>
      <c r="F16" s="47"/>
      <c r="G16" s="48"/>
      <c r="H16" s="54"/>
      <c r="I16" s="54"/>
      <c r="J16" s="54"/>
    </row>
    <row r="17" spans="1:10">
      <c r="A17" s="50" t="s">
        <v>106</v>
      </c>
      <c r="B17" s="51"/>
      <c r="C17" s="52">
        <v>4242302.82</v>
      </c>
      <c r="D17" s="53"/>
      <c r="E17" s="52">
        <v>4228576.57</v>
      </c>
      <c r="F17" s="47"/>
      <c r="G17" s="48"/>
      <c r="H17" s="54"/>
      <c r="I17" s="54"/>
      <c r="J17" s="54"/>
    </row>
    <row r="18" spans="1:10">
      <c r="A18" s="50" t="s">
        <v>107</v>
      </c>
      <c r="B18" s="51"/>
      <c r="C18" s="52">
        <v>19967004.120000001</v>
      </c>
      <c r="D18" s="53"/>
      <c r="E18" s="52">
        <f>23213937.13+691</f>
        <v>23214628.129999999</v>
      </c>
      <c r="F18" s="47"/>
      <c r="G18" s="48"/>
      <c r="H18" s="54"/>
      <c r="I18" s="54"/>
      <c r="J18" s="54"/>
    </row>
    <row r="19" spans="1:10">
      <c r="A19" s="50" t="s">
        <v>108</v>
      </c>
      <c r="B19" s="51"/>
      <c r="C19" s="52">
        <v>2917532.85</v>
      </c>
      <c r="D19" s="53"/>
      <c r="E19" s="52">
        <v>2714146.17</v>
      </c>
      <c r="F19" s="47"/>
      <c r="G19" s="48"/>
      <c r="H19" s="54"/>
      <c r="I19" s="54"/>
      <c r="J19" s="54"/>
    </row>
    <row r="20" spans="1:10">
      <c r="A20" s="50" t="s">
        <v>109</v>
      </c>
      <c r="B20" s="51"/>
      <c r="C20" s="52">
        <v>21595883.140000001</v>
      </c>
      <c r="D20" s="53"/>
      <c r="E20" s="52">
        <f>26112333.53+13386.78</f>
        <v>26125720.310000002</v>
      </c>
      <c r="F20" s="47"/>
      <c r="G20" s="48"/>
      <c r="H20" s="54"/>
      <c r="I20" s="54"/>
      <c r="J20" s="54"/>
    </row>
    <row r="21" spans="1:10" ht="30">
      <c r="A21" s="50" t="s">
        <v>110</v>
      </c>
      <c r="B21" s="51"/>
      <c r="C21" s="52">
        <v>3933359.7</v>
      </c>
      <c r="D21" s="53"/>
      <c r="E21" s="52">
        <v>4695008.5599999996</v>
      </c>
      <c r="F21" s="47"/>
      <c r="G21" s="48"/>
      <c r="H21" s="54"/>
      <c r="I21" s="54"/>
      <c r="J21" s="54"/>
    </row>
    <row r="22" spans="1:10">
      <c r="A22" s="50" t="s">
        <v>111</v>
      </c>
      <c r="B22" s="51"/>
      <c r="C22" s="52">
        <v>178696.27</v>
      </c>
      <c r="D22" s="53"/>
      <c r="E22" s="52">
        <v>288274.38</v>
      </c>
      <c r="F22" s="47"/>
      <c r="G22" s="48"/>
      <c r="H22" s="54"/>
      <c r="I22" s="54"/>
      <c r="J22" s="54"/>
    </row>
    <row r="23" spans="1:10">
      <c r="A23" s="50" t="s">
        <v>112</v>
      </c>
      <c r="B23" s="51"/>
      <c r="C23" s="52">
        <v>0</v>
      </c>
      <c r="D23" s="53"/>
      <c r="E23" s="52">
        <v>0</v>
      </c>
      <c r="F23" s="47"/>
      <c r="G23" s="48"/>
      <c r="H23" s="54"/>
      <c r="I23" s="54"/>
      <c r="J23" s="54"/>
    </row>
    <row r="24" spans="1:10">
      <c r="A24" s="50" t="s">
        <v>113</v>
      </c>
      <c r="B24" s="51"/>
      <c r="C24" s="52">
        <f>1046605.16+15716439.28</f>
        <v>16763044.439999999</v>
      </c>
      <c r="D24" s="53"/>
      <c r="E24" s="52">
        <v>19687316.489999998</v>
      </c>
      <c r="F24" s="47"/>
      <c r="G24" s="48"/>
      <c r="H24" s="54"/>
      <c r="I24" s="54"/>
      <c r="J24" s="54"/>
    </row>
    <row r="25" spans="1:10">
      <c r="A25" s="50" t="s">
        <v>114</v>
      </c>
      <c r="B25" s="51"/>
      <c r="C25" s="52">
        <v>0</v>
      </c>
      <c r="D25" s="53"/>
      <c r="E25" s="52">
        <v>0</v>
      </c>
      <c r="F25" s="47"/>
      <c r="G25" s="48"/>
      <c r="H25" s="54"/>
      <c r="I25" s="54"/>
      <c r="J25" s="54"/>
    </row>
    <row r="26" spans="1:10">
      <c r="A26" s="43" t="s">
        <v>115</v>
      </c>
      <c r="B26" s="44"/>
      <c r="C26" s="45">
        <f>C8-C15</f>
        <v>-68153506.220000014</v>
      </c>
      <c r="D26" s="46">
        <f>D8-D15</f>
        <v>0</v>
      </c>
      <c r="E26" s="45">
        <f>E8-E15</f>
        <v>-78150285.379999995</v>
      </c>
      <c r="F26" s="47"/>
      <c r="G26" s="48"/>
      <c r="H26" s="49"/>
      <c r="I26" s="49"/>
      <c r="J26" s="49"/>
    </row>
    <row r="27" spans="1:10">
      <c r="A27" s="43" t="s">
        <v>116</v>
      </c>
      <c r="B27" s="44"/>
      <c r="C27" s="45">
        <f>SUM(C28:C30)</f>
        <v>5223978.78</v>
      </c>
      <c r="D27" s="46">
        <f>SUM(D28:D30)</f>
        <v>0</v>
      </c>
      <c r="E27" s="45">
        <f>SUM(E28:E30)</f>
        <v>2955780.6799999997</v>
      </c>
      <c r="F27" s="47"/>
      <c r="G27" s="48"/>
      <c r="H27" s="49"/>
      <c r="I27" s="49"/>
      <c r="J27" s="49"/>
    </row>
    <row r="28" spans="1:10">
      <c r="A28" s="50" t="s">
        <v>117</v>
      </c>
      <c r="B28" s="51"/>
      <c r="C28" s="52">
        <v>269637.21999999997</v>
      </c>
      <c r="D28" s="53"/>
      <c r="E28" s="52">
        <v>-437170.66</v>
      </c>
      <c r="F28" s="47"/>
      <c r="G28" s="48"/>
      <c r="H28" s="54"/>
      <c r="I28" s="54"/>
      <c r="J28" s="54"/>
    </row>
    <row r="29" spans="1:10">
      <c r="A29" s="50" t="s">
        <v>118</v>
      </c>
      <c r="B29" s="51"/>
      <c r="C29" s="52">
        <v>0</v>
      </c>
      <c r="D29" s="53"/>
      <c r="E29" s="52">
        <v>0</v>
      </c>
      <c r="F29" s="47"/>
      <c r="G29" s="48"/>
      <c r="H29" s="57"/>
      <c r="I29" s="57"/>
      <c r="J29" s="57"/>
    </row>
    <row r="30" spans="1:10">
      <c r="A30" s="50" t="s">
        <v>119</v>
      </c>
      <c r="B30" s="51"/>
      <c r="C30" s="52">
        <f>5183448.41-229106.85</f>
        <v>4954341.5600000005</v>
      </c>
      <c r="D30" s="53"/>
      <c r="E30" s="52">
        <v>3392951.34</v>
      </c>
      <c r="F30" s="47"/>
      <c r="G30" s="48"/>
      <c r="H30" s="54"/>
      <c r="I30" s="54"/>
      <c r="J30" s="54"/>
    </row>
    <row r="31" spans="1:10">
      <c r="A31" s="43" t="s">
        <v>120</v>
      </c>
      <c r="B31" s="44"/>
      <c r="C31" s="45">
        <f>SUM(C32:C33)</f>
        <v>2368134.3199999998</v>
      </c>
      <c r="D31" s="46">
        <f>SUM(D32:D33)</f>
        <v>0</v>
      </c>
      <c r="E31" s="45">
        <f>SUM(E32:E33)</f>
        <v>14103976.960000001</v>
      </c>
      <c r="F31" s="47"/>
      <c r="G31" s="48"/>
      <c r="H31" s="49"/>
      <c r="I31" s="49"/>
      <c r="J31" s="49"/>
    </row>
    <row r="32" spans="1:10" ht="59.25" customHeight="1">
      <c r="A32" s="50" t="s">
        <v>121</v>
      </c>
      <c r="B32" s="51"/>
      <c r="C32" s="52">
        <v>0</v>
      </c>
      <c r="D32" s="53"/>
      <c r="E32" s="52">
        <v>0</v>
      </c>
      <c r="F32" s="47"/>
      <c r="G32" s="48"/>
      <c r="H32" s="54"/>
      <c r="I32" s="54"/>
      <c r="J32" s="54"/>
    </row>
    <row r="33" spans="1:10">
      <c r="A33" s="50" t="s">
        <v>122</v>
      </c>
      <c r="B33" s="51"/>
      <c r="C33" s="52">
        <v>2368134.3199999998</v>
      </c>
      <c r="D33" s="53"/>
      <c r="E33" s="52">
        <v>14103976.960000001</v>
      </c>
      <c r="F33" s="47"/>
      <c r="G33" s="48"/>
      <c r="H33" s="54"/>
      <c r="I33" s="54"/>
      <c r="J33" s="54"/>
    </row>
    <row r="34" spans="1:10">
      <c r="A34" s="43" t="s">
        <v>123</v>
      </c>
      <c r="B34" s="44"/>
      <c r="C34" s="45">
        <f>C26+C27-C31</f>
        <v>-65297661.760000013</v>
      </c>
      <c r="D34" s="46">
        <f>D26+D27-D31</f>
        <v>0</v>
      </c>
      <c r="E34" s="45">
        <f>E26+E27-E31</f>
        <v>-89298481.659999996</v>
      </c>
      <c r="F34" s="47"/>
      <c r="G34" s="48"/>
      <c r="H34" s="49"/>
      <c r="I34" s="49"/>
      <c r="J34" s="49"/>
    </row>
    <row r="35" spans="1:10">
      <c r="A35" s="43" t="s">
        <v>124</v>
      </c>
      <c r="B35" s="44"/>
      <c r="C35" s="45">
        <f>SUM(C36:C38)</f>
        <v>1898988.18</v>
      </c>
      <c r="D35" s="46">
        <f>SUM(D36:D38)</f>
        <v>0</v>
      </c>
      <c r="E35" s="45">
        <f>SUM(E36:E38)</f>
        <v>1855641.7</v>
      </c>
      <c r="F35" s="47"/>
      <c r="G35" s="48"/>
      <c r="H35" s="49"/>
      <c r="I35" s="49"/>
      <c r="J35" s="49"/>
    </row>
    <row r="36" spans="1:10">
      <c r="A36" s="50" t="s">
        <v>125</v>
      </c>
      <c r="B36" s="51"/>
      <c r="C36" s="52">
        <v>0</v>
      </c>
      <c r="D36" s="53"/>
      <c r="E36" s="52">
        <v>0</v>
      </c>
      <c r="F36" s="47"/>
      <c r="G36" s="48"/>
      <c r="H36" s="54"/>
      <c r="I36" s="54"/>
      <c r="J36" s="54"/>
    </row>
    <row r="37" spans="1:10">
      <c r="A37" s="50" t="s">
        <v>126</v>
      </c>
      <c r="B37" s="51"/>
      <c r="C37" s="52">
        <v>1898988.18</v>
      </c>
      <c r="D37" s="53"/>
      <c r="E37" s="52">
        <v>1855641.7</v>
      </c>
      <c r="F37" s="47"/>
      <c r="G37" s="48"/>
      <c r="H37" s="54"/>
      <c r="I37" s="54"/>
      <c r="J37" s="54"/>
    </row>
    <row r="38" spans="1:10">
      <c r="A38" s="50" t="s">
        <v>127</v>
      </c>
      <c r="B38" s="51"/>
      <c r="C38" s="52">
        <v>0</v>
      </c>
      <c r="D38" s="53"/>
      <c r="E38" s="52">
        <v>0</v>
      </c>
      <c r="F38" s="47"/>
      <c r="G38" s="48"/>
      <c r="H38" s="54"/>
      <c r="I38" s="54"/>
      <c r="J38" s="54"/>
    </row>
    <row r="39" spans="1:10">
      <c r="A39" s="43" t="s">
        <v>128</v>
      </c>
      <c r="B39" s="44"/>
      <c r="C39" s="45">
        <f>SUM(C40:C41)</f>
        <v>1851493.58</v>
      </c>
      <c r="D39" s="46">
        <f>SUM(D40:D41)</f>
        <v>0</v>
      </c>
      <c r="E39" s="45">
        <f>SUM(E40:E41)</f>
        <v>1373199.57</v>
      </c>
      <c r="F39" s="47"/>
      <c r="G39" s="48"/>
      <c r="H39" s="49"/>
      <c r="I39" s="49"/>
      <c r="J39" s="49"/>
    </row>
    <row r="40" spans="1:10">
      <c r="A40" s="50" t="s">
        <v>129</v>
      </c>
      <c r="B40" s="51"/>
      <c r="C40" s="52">
        <v>86545</v>
      </c>
      <c r="D40" s="53"/>
      <c r="E40" s="52">
        <v>0</v>
      </c>
      <c r="F40" s="47"/>
      <c r="G40" s="48"/>
      <c r="H40" s="54"/>
      <c r="I40" s="54"/>
      <c r="J40" s="54"/>
    </row>
    <row r="41" spans="1:10">
      <c r="A41" s="50" t="s">
        <v>130</v>
      </c>
      <c r="B41" s="51"/>
      <c r="C41" s="52">
        <v>1764948.58</v>
      </c>
      <c r="D41" s="53"/>
      <c r="E41" s="52">
        <v>1373199.57</v>
      </c>
      <c r="F41" s="47"/>
      <c r="G41" s="48"/>
      <c r="H41" s="54"/>
      <c r="I41" s="54"/>
      <c r="J41" s="54"/>
    </row>
    <row r="42" spans="1:10" hidden="1">
      <c r="A42" s="43" t="s">
        <v>131</v>
      </c>
      <c r="B42" s="44"/>
      <c r="C42" s="45">
        <v>2999660194.4000001</v>
      </c>
      <c r="D42" s="46">
        <v>1980914956.5599999</v>
      </c>
      <c r="E42" s="45">
        <v>2999660194.4000001</v>
      </c>
      <c r="F42" s="47"/>
      <c r="G42" s="48"/>
      <c r="H42" s="49"/>
      <c r="I42" s="49"/>
      <c r="J42" s="49"/>
    </row>
    <row r="43" spans="1:10" hidden="1">
      <c r="A43" s="43" t="s">
        <v>132</v>
      </c>
      <c r="B43" s="44"/>
      <c r="C43" s="58">
        <v>0</v>
      </c>
      <c r="D43" s="59">
        <v>0</v>
      </c>
      <c r="E43" s="58">
        <v>0</v>
      </c>
      <c r="F43" s="47"/>
      <c r="G43" s="48"/>
      <c r="H43" s="60"/>
      <c r="I43" s="60"/>
      <c r="J43" s="60"/>
    </row>
    <row r="44" spans="1:10" hidden="1">
      <c r="A44" s="50" t="s">
        <v>133</v>
      </c>
      <c r="B44" s="51"/>
      <c r="C44" s="61">
        <v>0</v>
      </c>
      <c r="D44" s="62">
        <v>0</v>
      </c>
      <c r="E44" s="61">
        <v>0</v>
      </c>
      <c r="F44" s="47"/>
      <c r="G44" s="48"/>
      <c r="H44" s="57"/>
      <c r="I44" s="57"/>
      <c r="J44" s="57"/>
    </row>
    <row r="45" spans="1:10" hidden="1">
      <c r="A45" s="50" t="s">
        <v>134</v>
      </c>
      <c r="B45" s="51"/>
      <c r="C45" s="61">
        <v>0</v>
      </c>
      <c r="D45" s="62">
        <v>0</v>
      </c>
      <c r="E45" s="61">
        <v>0</v>
      </c>
      <c r="F45" s="47"/>
      <c r="G45" s="48"/>
      <c r="H45" s="57"/>
      <c r="I45" s="57"/>
      <c r="J45" s="57"/>
    </row>
    <row r="46" spans="1:10">
      <c r="A46" s="43" t="s">
        <v>135</v>
      </c>
      <c r="B46" s="44"/>
      <c r="C46" s="45">
        <f>C34+C35-C39</f>
        <v>-65250167.160000011</v>
      </c>
      <c r="D46" s="46">
        <f>D34+D35-D39</f>
        <v>0</v>
      </c>
      <c r="E46" s="45">
        <f>E34+E35-E39</f>
        <v>-88816039.529999986</v>
      </c>
      <c r="F46" s="47"/>
      <c r="G46" s="48"/>
      <c r="H46" s="49"/>
      <c r="I46" s="49"/>
      <c r="J46" s="49"/>
    </row>
    <row r="47" spans="1:10">
      <c r="A47" s="43" t="s">
        <v>136</v>
      </c>
      <c r="B47" s="44"/>
      <c r="C47" s="52">
        <v>0</v>
      </c>
      <c r="D47" s="53"/>
      <c r="E47" s="52">
        <v>0</v>
      </c>
      <c r="F47" s="47"/>
      <c r="G47" s="48"/>
      <c r="H47" s="54"/>
      <c r="I47" s="54"/>
      <c r="J47" s="54"/>
    </row>
    <row r="48" spans="1:10" ht="34.5" customHeight="1">
      <c r="A48" s="43" t="s">
        <v>137</v>
      </c>
      <c r="B48" s="44"/>
      <c r="C48" s="52">
        <v>0</v>
      </c>
      <c r="D48" s="53"/>
      <c r="E48" s="52">
        <v>0</v>
      </c>
      <c r="F48" s="47"/>
      <c r="G48" s="48"/>
      <c r="H48" s="57"/>
      <c r="I48" s="57"/>
      <c r="J48" s="49"/>
    </row>
    <row r="49" spans="1:10">
      <c r="A49" s="63" t="s">
        <v>138</v>
      </c>
      <c r="B49" s="64"/>
      <c r="C49" s="65">
        <f>C46-C47-C48</f>
        <v>-65250167.160000011</v>
      </c>
      <c r="D49" s="66">
        <f>D46-D47-D48</f>
        <v>0</v>
      </c>
      <c r="E49" s="65">
        <f>E46-E47-E48</f>
        <v>-88816039.529999986</v>
      </c>
      <c r="F49" s="47"/>
      <c r="G49" s="48"/>
      <c r="H49" s="49"/>
      <c r="I49" s="49"/>
      <c r="J49" s="49"/>
    </row>
    <row r="50" spans="1:10">
      <c r="A50" s="845"/>
      <c r="B50" s="845"/>
      <c r="C50" s="845"/>
      <c r="D50" s="845"/>
      <c r="E50" s="845"/>
    </row>
    <row r="51" spans="1:10" ht="8.25" customHeight="1">
      <c r="A51" s="846"/>
      <c r="B51" s="846"/>
      <c r="C51" s="846"/>
      <c r="D51" s="846"/>
      <c r="E51" s="846"/>
    </row>
    <row r="52" spans="1:10">
      <c r="A52" s="745"/>
      <c r="B52" s="745"/>
      <c r="C52" s="745"/>
      <c r="D52" s="745"/>
      <c r="E52" s="67"/>
    </row>
    <row r="53" spans="1:10">
      <c r="A53" s="745"/>
      <c r="B53" s="847" t="s">
        <v>139</v>
      </c>
      <c r="C53" s="847"/>
      <c r="D53" s="829"/>
      <c r="E53" s="68"/>
    </row>
    <row r="54" spans="1:10">
      <c r="A54" s="745"/>
      <c r="B54" s="829" t="s">
        <v>83</v>
      </c>
      <c r="C54" s="829"/>
      <c r="D54" s="830"/>
      <c r="E54" s="745"/>
    </row>
    <row r="55" spans="1:10">
      <c r="A55" s="745" t="s">
        <v>140</v>
      </c>
      <c r="B55" s="745"/>
      <c r="C55" s="745"/>
      <c r="D55" s="745"/>
      <c r="E55" s="745" t="s">
        <v>141</v>
      </c>
    </row>
    <row r="56" spans="1:10">
      <c r="A56" s="745" t="s">
        <v>85</v>
      </c>
      <c r="B56" s="745"/>
      <c r="C56" s="745"/>
      <c r="D56" s="745"/>
      <c r="E56" s="745" t="s">
        <v>86</v>
      </c>
    </row>
  </sheetData>
  <mergeCells count="12">
    <mergeCell ref="B5:D6"/>
    <mergeCell ref="E5:E6"/>
    <mergeCell ref="A50:E50"/>
    <mergeCell ref="A51:E51"/>
    <mergeCell ref="B53:D53"/>
    <mergeCell ref="B54:D54"/>
    <mergeCell ref="A1:A3"/>
    <mergeCell ref="B1:D1"/>
    <mergeCell ref="E1:E4"/>
    <mergeCell ref="B2:D2"/>
    <mergeCell ref="B3:D3"/>
    <mergeCell ref="B4:D4"/>
  </mergeCells>
  <pageMargins left="0.7" right="0.7" top="0.75" bottom="0.75" header="0.3" footer="0.3"/>
  <pageSetup paperSize="9" scale="66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opLeftCell="A7" workbookViewId="0">
      <selection activeCell="E30" sqref="E30"/>
    </sheetView>
  </sheetViews>
  <sheetFormatPr defaultRowHeight="15"/>
  <cols>
    <col min="1" max="1" width="57" style="70" customWidth="1"/>
    <col min="2" max="2" width="10.42578125" style="70" hidden="1" customWidth="1"/>
    <col min="3" max="3" width="33.42578125" style="70" customWidth="1"/>
    <col min="4" max="4" width="30.85546875" style="70" customWidth="1"/>
    <col min="5" max="5" width="20.7109375" style="76" customWidth="1"/>
    <col min="6" max="6" width="18.7109375" style="70" customWidth="1"/>
    <col min="7" max="7" width="9.140625" style="70" customWidth="1"/>
    <col min="8" max="8" width="19.7109375" style="70" customWidth="1"/>
    <col min="9" max="9" width="14.140625" style="70" customWidth="1"/>
    <col min="10" max="11" width="9.140625" style="70" customWidth="1"/>
    <col min="12" max="12" width="14.28515625" style="70" customWidth="1"/>
    <col min="13" max="14" width="9.140625" style="70" customWidth="1"/>
    <col min="15" max="16384" width="9.140625" style="70"/>
  </cols>
  <sheetData>
    <row r="1" spans="1:18">
      <c r="A1" s="848" t="s">
        <v>87</v>
      </c>
      <c r="B1" s="850" t="s">
        <v>142</v>
      </c>
      <c r="C1" s="851"/>
      <c r="D1" s="831" t="s">
        <v>143</v>
      </c>
      <c r="E1" s="69"/>
    </row>
    <row r="2" spans="1:18">
      <c r="A2" s="849"/>
      <c r="B2" s="852"/>
      <c r="C2" s="853"/>
      <c r="D2" s="832"/>
      <c r="E2" s="69"/>
    </row>
    <row r="3" spans="1:18" ht="48" customHeight="1">
      <c r="A3" s="849"/>
      <c r="B3" s="852" t="s">
        <v>144</v>
      </c>
      <c r="C3" s="853"/>
      <c r="D3" s="832"/>
      <c r="E3" s="69"/>
    </row>
    <row r="4" spans="1:18" ht="18" customHeight="1">
      <c r="A4" s="38" t="s">
        <v>3</v>
      </c>
      <c r="B4" s="836"/>
      <c r="C4" s="840"/>
      <c r="D4" s="843"/>
      <c r="E4" s="69"/>
    </row>
    <row r="5" spans="1:18" ht="18" customHeight="1">
      <c r="A5" s="39" t="s">
        <v>5</v>
      </c>
      <c r="B5" s="841"/>
      <c r="C5" s="842"/>
      <c r="D5" s="844"/>
      <c r="E5" s="69"/>
    </row>
    <row r="6" spans="1:18">
      <c r="A6" s="743" t="s">
        <v>91</v>
      </c>
      <c r="B6" s="744" t="s">
        <v>92</v>
      </c>
      <c r="C6" s="41" t="s">
        <v>145</v>
      </c>
      <c r="D6" s="42" t="s">
        <v>95</v>
      </c>
      <c r="E6" s="69"/>
    </row>
    <row r="7" spans="1:18">
      <c r="A7" s="43" t="s">
        <v>146</v>
      </c>
      <c r="B7" s="44"/>
      <c r="C7" s="45">
        <v>578176805.62</v>
      </c>
      <c r="D7" s="45">
        <v>623189160.63</v>
      </c>
      <c r="E7" s="71"/>
    </row>
    <row r="8" spans="1:18">
      <c r="A8" s="43" t="s">
        <v>147</v>
      </c>
      <c r="B8" s="44"/>
      <c r="C8" s="45">
        <f>SUM(C9:C18)</f>
        <v>288219736.31</v>
      </c>
      <c r="D8" s="45">
        <f>SUM(D9:D18)</f>
        <v>382135581.93000001</v>
      </c>
      <c r="E8" s="71"/>
    </row>
    <row r="9" spans="1:18">
      <c r="A9" s="50" t="s">
        <v>148</v>
      </c>
      <c r="B9" s="51"/>
      <c r="C9" s="52">
        <v>0</v>
      </c>
      <c r="D9" s="52">
        <v>0</v>
      </c>
      <c r="E9" s="71"/>
    </row>
    <row r="10" spans="1:18">
      <c r="A10" s="50" t="s">
        <v>149</v>
      </c>
      <c r="B10" s="51"/>
      <c r="C10" s="52">
        <v>194774268.36000001</v>
      </c>
      <c r="D10" s="52">
        <v>241408749.16</v>
      </c>
      <c r="E10" s="71"/>
    </row>
    <row r="11" spans="1:18">
      <c r="A11" s="50" t="s">
        <v>150</v>
      </c>
      <c r="B11" s="51"/>
      <c r="C11" s="52">
        <v>0</v>
      </c>
      <c r="D11" s="52">
        <v>0</v>
      </c>
      <c r="E11" s="71"/>
    </row>
    <row r="12" spans="1:18">
      <c r="A12" s="50" t="s">
        <v>151</v>
      </c>
      <c r="B12" s="51"/>
      <c r="C12" s="19">
        <v>55031212.770000003</v>
      </c>
      <c r="D12" s="19">
        <v>67281826.579999998</v>
      </c>
      <c r="E12" s="71"/>
    </row>
    <row r="13" spans="1:18">
      <c r="A13" s="50" t="s">
        <v>152</v>
      </c>
      <c r="B13" s="51"/>
      <c r="C13" s="52">
        <v>0</v>
      </c>
      <c r="D13" s="52">
        <v>0</v>
      </c>
      <c r="E13" s="71"/>
    </row>
    <row r="14" spans="1:18" ht="31.5" customHeight="1">
      <c r="A14" s="50" t="s">
        <v>153</v>
      </c>
      <c r="B14" s="51"/>
      <c r="C14" s="52">
        <v>7288243</v>
      </c>
      <c r="D14" s="52">
        <v>14797451.09</v>
      </c>
      <c r="E14" s="71"/>
    </row>
    <row r="15" spans="1:18" ht="30" customHeight="1">
      <c r="A15" s="50" t="s">
        <v>154</v>
      </c>
      <c r="B15" s="51"/>
      <c r="C15" s="52">
        <v>0</v>
      </c>
      <c r="D15" s="52">
        <v>0</v>
      </c>
      <c r="E15" s="71"/>
    </row>
    <row r="16" spans="1:18">
      <c r="A16" s="50" t="s">
        <v>155</v>
      </c>
      <c r="B16" s="51"/>
      <c r="C16" s="52">
        <v>154980</v>
      </c>
      <c r="D16" s="52">
        <v>43335.43</v>
      </c>
      <c r="E16" s="71"/>
      <c r="F16" s="748"/>
      <c r="G16" s="748"/>
      <c r="H16" s="748"/>
      <c r="I16" s="748"/>
      <c r="J16" s="748"/>
      <c r="K16" s="748"/>
      <c r="L16" s="748"/>
      <c r="M16" s="748"/>
      <c r="N16" s="748"/>
      <c r="O16" s="748"/>
      <c r="P16" s="748"/>
      <c r="Q16" s="748"/>
      <c r="R16" s="748"/>
    </row>
    <row r="17" spans="1:18">
      <c r="A17" s="50" t="s">
        <v>156</v>
      </c>
      <c r="B17" s="51"/>
      <c r="C17" s="55">
        <v>0</v>
      </c>
      <c r="D17" s="55">
        <v>0</v>
      </c>
      <c r="E17" s="71"/>
      <c r="F17" s="748"/>
      <c r="G17" s="748"/>
      <c r="H17" s="748"/>
      <c r="I17" s="748"/>
      <c r="J17" s="748"/>
      <c r="K17" s="748"/>
      <c r="L17" s="748"/>
      <c r="M17" s="748"/>
      <c r="N17" s="748"/>
      <c r="O17" s="748"/>
      <c r="P17" s="748"/>
      <c r="Q17" s="748"/>
      <c r="R17" s="748"/>
    </row>
    <row r="18" spans="1:18">
      <c r="A18" s="50" t="s">
        <v>157</v>
      </c>
      <c r="B18" s="51"/>
      <c r="C18" s="52">
        <v>30971032.18</v>
      </c>
      <c r="D18" s="52">
        <v>58604219.670000002</v>
      </c>
      <c r="E18" s="71" t="s">
        <v>158</v>
      </c>
      <c r="F18" s="748"/>
      <c r="G18" s="748"/>
      <c r="H18" s="748"/>
      <c r="I18" s="748"/>
      <c r="J18" s="748"/>
      <c r="K18" s="748"/>
      <c r="L18" s="748"/>
      <c r="M18" s="748"/>
      <c r="N18" s="748"/>
      <c r="O18" s="748"/>
      <c r="P18" s="748"/>
      <c r="Q18" s="748"/>
      <c r="R18" s="748"/>
    </row>
    <row r="19" spans="1:18">
      <c r="A19" s="43" t="s">
        <v>159</v>
      </c>
      <c r="B19" s="44"/>
      <c r="C19" s="45">
        <f>SUM(C20:C28)</f>
        <v>243207381.30000001</v>
      </c>
      <c r="D19" s="45">
        <f>SUM(D20:D28)</f>
        <v>255872929.16</v>
      </c>
      <c r="E19" s="71"/>
      <c r="F19" s="748"/>
      <c r="G19" s="748"/>
      <c r="H19" s="748"/>
      <c r="I19" s="748"/>
      <c r="J19" s="748"/>
      <c r="K19" s="748"/>
      <c r="L19" s="748"/>
      <c r="M19" s="748"/>
      <c r="N19" s="748"/>
      <c r="O19" s="748"/>
      <c r="P19" s="748"/>
      <c r="Q19" s="748"/>
      <c r="R19" s="748"/>
    </row>
    <row r="20" spans="1:18">
      <c r="A20" s="50" t="s">
        <v>160</v>
      </c>
      <c r="B20" s="51"/>
      <c r="C20" s="52">
        <v>91413794.650000006</v>
      </c>
      <c r="D20" s="52">
        <v>65250167.159999996</v>
      </c>
      <c r="E20" s="71"/>
      <c r="F20" s="748"/>
      <c r="G20" s="748"/>
      <c r="H20" s="748"/>
      <c r="I20" s="748"/>
      <c r="J20" s="748"/>
      <c r="K20" s="748"/>
      <c r="L20" s="748"/>
      <c r="M20" s="748"/>
      <c r="N20" s="748"/>
      <c r="O20" s="748"/>
      <c r="P20" s="748"/>
      <c r="Q20" s="748"/>
      <c r="R20" s="748"/>
    </row>
    <row r="21" spans="1:18">
      <c r="A21" s="50" t="s">
        <v>161</v>
      </c>
      <c r="B21" s="51"/>
      <c r="C21" s="52">
        <v>14904089.08</v>
      </c>
      <c r="D21" s="52">
        <v>15155999.380000001</v>
      </c>
      <c r="E21" s="71"/>
      <c r="F21" s="748"/>
      <c r="G21" s="748"/>
      <c r="H21" s="748"/>
      <c r="I21" s="748"/>
      <c r="J21" s="748"/>
      <c r="K21" s="748"/>
      <c r="L21" s="748"/>
      <c r="M21" s="748"/>
      <c r="N21" s="748"/>
      <c r="O21" s="748"/>
      <c r="P21" s="748"/>
      <c r="Q21" s="748"/>
      <c r="R21" s="748"/>
    </row>
    <row r="22" spans="1:18" ht="28.5" customHeight="1">
      <c r="A22" s="50" t="s">
        <v>162</v>
      </c>
      <c r="B22" s="51"/>
      <c r="C22" s="52">
        <v>0</v>
      </c>
      <c r="D22" s="52">
        <v>0</v>
      </c>
      <c r="E22" s="71"/>
      <c r="F22" s="748"/>
      <c r="G22" s="748"/>
      <c r="H22" s="748"/>
      <c r="I22" s="748"/>
      <c r="J22" s="748"/>
      <c r="K22" s="748"/>
      <c r="L22" s="748"/>
      <c r="M22" s="748"/>
      <c r="N22" s="748"/>
      <c r="O22" s="748"/>
      <c r="P22" s="748"/>
      <c r="Q22" s="748"/>
      <c r="R22" s="748"/>
    </row>
    <row r="23" spans="1:18">
      <c r="A23" s="50" t="s">
        <v>163</v>
      </c>
      <c r="B23" s="51"/>
      <c r="C23" s="52">
        <v>125040485.55</v>
      </c>
      <c r="D23" s="52">
        <v>160010814.34</v>
      </c>
      <c r="E23" s="71"/>
      <c r="F23" s="748"/>
      <c r="G23" s="748"/>
      <c r="H23" s="748"/>
      <c r="I23" s="748"/>
      <c r="J23" s="748"/>
      <c r="K23" s="748"/>
      <c r="L23" s="748"/>
      <c r="M23" s="748"/>
      <c r="N23" s="748"/>
      <c r="O23" s="748"/>
      <c r="P23" s="748"/>
      <c r="Q23" s="748"/>
      <c r="R23" s="748"/>
    </row>
    <row r="24" spans="1:18">
      <c r="A24" s="50" t="s">
        <v>164</v>
      </c>
      <c r="B24" s="51"/>
      <c r="C24" s="52">
        <v>0</v>
      </c>
      <c r="D24" s="52">
        <v>0</v>
      </c>
      <c r="E24" s="71"/>
      <c r="F24" s="72"/>
      <c r="G24" s="73"/>
      <c r="H24" s="73"/>
      <c r="I24" s="73"/>
      <c r="J24" s="73"/>
      <c r="L24" s="74"/>
      <c r="M24" s="74"/>
    </row>
    <row r="25" spans="1:18" ht="30" customHeight="1">
      <c r="A25" s="50" t="s">
        <v>165</v>
      </c>
      <c r="B25" s="51"/>
      <c r="C25" s="52">
        <v>0</v>
      </c>
      <c r="D25" s="52">
        <v>0</v>
      </c>
      <c r="E25" s="71"/>
      <c r="F25" s="72"/>
      <c r="G25" s="73"/>
      <c r="H25" s="73"/>
      <c r="I25" s="72"/>
      <c r="J25" s="73"/>
      <c r="L25" s="74"/>
      <c r="M25" s="74"/>
    </row>
    <row r="26" spans="1:18" ht="30">
      <c r="A26" s="50" t="s">
        <v>166</v>
      </c>
      <c r="B26" s="51"/>
      <c r="C26" s="52">
        <v>0</v>
      </c>
      <c r="D26" s="52">
        <v>0</v>
      </c>
      <c r="E26" s="71"/>
      <c r="F26" s="73"/>
      <c r="G26" s="73"/>
      <c r="H26" s="73"/>
      <c r="I26" s="73"/>
      <c r="J26" s="73"/>
      <c r="L26" s="74"/>
      <c r="M26" s="74"/>
    </row>
    <row r="27" spans="1:18">
      <c r="A27" s="50" t="s">
        <v>167</v>
      </c>
      <c r="B27" s="51"/>
      <c r="C27" s="52">
        <v>0</v>
      </c>
      <c r="D27" s="52">
        <v>0</v>
      </c>
      <c r="E27" s="71"/>
      <c r="F27" s="73"/>
      <c r="G27" s="73"/>
      <c r="H27" s="73"/>
      <c r="I27" s="73"/>
      <c r="J27" s="73"/>
      <c r="L27" s="74"/>
      <c r="M27" s="74"/>
    </row>
    <row r="28" spans="1:18">
      <c r="A28" s="50" t="s">
        <v>168</v>
      </c>
      <c r="B28" s="51"/>
      <c r="C28" s="52">
        <v>11849012.02</v>
      </c>
      <c r="D28" s="52">
        <v>15455948.279999999</v>
      </c>
      <c r="E28" s="71"/>
      <c r="F28" s="73"/>
      <c r="G28" s="73"/>
      <c r="H28" s="73"/>
      <c r="I28" s="73"/>
      <c r="J28" s="73"/>
      <c r="L28" s="74"/>
      <c r="M28" s="74"/>
    </row>
    <row r="29" spans="1:18">
      <c r="A29" s="43" t="s">
        <v>169</v>
      </c>
      <c r="B29" s="44"/>
      <c r="C29" s="45">
        <f>C7+C8-C19</f>
        <v>623189160.63000011</v>
      </c>
      <c r="D29" s="45">
        <f>D7+D8-D19</f>
        <v>749451813.39999998</v>
      </c>
      <c r="E29" s="71"/>
      <c r="F29" s="73"/>
      <c r="G29" s="73"/>
      <c r="H29" s="73"/>
      <c r="I29" s="73"/>
      <c r="J29" s="73"/>
      <c r="L29" s="74"/>
      <c r="M29" s="74"/>
    </row>
    <row r="30" spans="1:18">
      <c r="A30" s="43" t="s">
        <v>170</v>
      </c>
      <c r="B30" s="44"/>
      <c r="C30" s="45">
        <f>C31+C32-C33</f>
        <v>-65250167.159999996</v>
      </c>
      <c r="D30" s="45">
        <f>D31+D32-D33</f>
        <v>-88816039.530000001</v>
      </c>
      <c r="E30" s="71"/>
      <c r="F30" s="73"/>
      <c r="G30" s="73"/>
      <c r="H30" s="73"/>
      <c r="I30" s="73"/>
      <c r="J30" s="73"/>
    </row>
    <row r="31" spans="1:18">
      <c r="A31" s="50" t="s">
        <v>171</v>
      </c>
      <c r="B31" s="51"/>
      <c r="C31" s="52">
        <v>0</v>
      </c>
      <c r="D31" s="52">
        <v>0</v>
      </c>
      <c r="E31" s="71">
        <v>592641022.25999999</v>
      </c>
      <c r="F31" s="73"/>
      <c r="G31" s="73"/>
      <c r="H31" s="73"/>
      <c r="I31" s="73"/>
      <c r="J31" s="73"/>
    </row>
    <row r="32" spans="1:18">
      <c r="A32" s="50" t="s">
        <v>172</v>
      </c>
      <c r="B32" s="51"/>
      <c r="C32" s="52">
        <v>-65250167.159999996</v>
      </c>
      <c r="D32" s="52">
        <v>-88816039.530000001</v>
      </c>
      <c r="E32" s="71"/>
      <c r="F32" s="72"/>
      <c r="G32" s="72"/>
      <c r="H32" s="72"/>
      <c r="I32" s="72"/>
      <c r="J32" s="72"/>
    </row>
    <row r="33" spans="1:10">
      <c r="A33" s="50" t="s">
        <v>173</v>
      </c>
      <c r="B33" s="51"/>
      <c r="C33" s="52">
        <v>0</v>
      </c>
      <c r="D33" s="52">
        <v>0</v>
      </c>
      <c r="E33" s="71"/>
      <c r="F33" s="72"/>
      <c r="G33" s="72"/>
      <c r="H33" s="72"/>
      <c r="I33" s="72"/>
      <c r="J33" s="72"/>
    </row>
    <row r="34" spans="1:10">
      <c r="A34" s="63" t="s">
        <v>174</v>
      </c>
      <c r="B34" s="64"/>
      <c r="C34" s="65">
        <f>C29+C30</f>
        <v>557938993.47000015</v>
      </c>
      <c r="D34" s="65">
        <f>D29+D30</f>
        <v>660635773.87</v>
      </c>
      <c r="E34" s="71">
        <v>766</v>
      </c>
      <c r="F34" s="72"/>
      <c r="G34" s="72"/>
      <c r="H34" s="72"/>
      <c r="I34" s="72"/>
      <c r="J34" s="72"/>
    </row>
    <row r="35" spans="1:10" ht="14.25" customHeight="1">
      <c r="A35" s="854"/>
      <c r="B35" s="854"/>
      <c r="C35" s="75"/>
      <c r="D35" s="69">
        <v>466</v>
      </c>
      <c r="E35" s="69">
        <v>604</v>
      </c>
      <c r="F35" s="72"/>
      <c r="G35" s="72"/>
      <c r="H35" s="72"/>
      <c r="I35" s="72"/>
      <c r="J35" s="72"/>
    </row>
    <row r="36" spans="1:10" hidden="1">
      <c r="A36" s="855"/>
      <c r="B36" s="855"/>
      <c r="C36" s="855"/>
      <c r="D36" s="76"/>
      <c r="F36" s="72"/>
      <c r="G36" s="72"/>
      <c r="H36" s="72"/>
      <c r="I36" s="72"/>
      <c r="J36" s="72"/>
    </row>
    <row r="37" spans="1:10">
      <c r="A37" s="856"/>
      <c r="B37" s="856"/>
      <c r="C37" s="856"/>
      <c r="D37" s="76">
        <v>592</v>
      </c>
      <c r="F37" s="72"/>
      <c r="G37" s="72"/>
      <c r="H37" s="72"/>
      <c r="I37" s="72"/>
      <c r="J37" s="72"/>
    </row>
    <row r="38" spans="1:10">
      <c r="A38" s="747"/>
      <c r="B38" s="747"/>
      <c r="C38" s="747"/>
      <c r="D38" s="747"/>
      <c r="F38" s="74"/>
      <c r="G38" s="74"/>
      <c r="H38" s="74"/>
      <c r="I38" s="74"/>
      <c r="J38" s="74"/>
    </row>
    <row r="39" spans="1:10">
      <c r="A39" s="747"/>
      <c r="B39" s="857" t="s">
        <v>175</v>
      </c>
      <c r="C39" s="858"/>
      <c r="D39" s="747"/>
      <c r="F39" s="74"/>
      <c r="G39" s="74"/>
      <c r="H39" s="74"/>
      <c r="I39" s="74"/>
      <c r="J39" s="74"/>
    </row>
    <row r="40" spans="1:10">
      <c r="A40" s="747"/>
      <c r="B40" s="859" t="s">
        <v>83</v>
      </c>
      <c r="C40" s="860"/>
      <c r="D40" s="747"/>
      <c r="F40" s="74"/>
      <c r="G40" s="74"/>
      <c r="H40" s="74"/>
      <c r="I40" s="74"/>
      <c r="J40" s="74"/>
    </row>
    <row r="41" spans="1:10">
      <c r="A41" s="747" t="s">
        <v>176</v>
      </c>
      <c r="B41" s="747"/>
      <c r="C41" s="747"/>
      <c r="D41" s="747" t="s">
        <v>141</v>
      </c>
      <c r="F41" s="74"/>
      <c r="G41" s="74"/>
      <c r="H41" s="74"/>
      <c r="I41" s="74"/>
      <c r="J41" s="74"/>
    </row>
    <row r="42" spans="1:10">
      <c r="A42" s="747" t="s">
        <v>85</v>
      </c>
      <c r="B42" s="747"/>
      <c r="C42" s="747"/>
      <c r="D42" s="747" t="s">
        <v>86</v>
      </c>
      <c r="F42" s="77"/>
      <c r="G42" s="74"/>
      <c r="H42" s="74"/>
      <c r="I42" s="74"/>
      <c r="J42" s="74"/>
    </row>
  </sheetData>
  <mergeCells count="11">
    <mergeCell ref="A35:B35"/>
    <mergeCell ref="A36:C36"/>
    <mergeCell ref="A37:C37"/>
    <mergeCell ref="B39:C39"/>
    <mergeCell ref="B40:C40"/>
    <mergeCell ref="A1:A3"/>
    <mergeCell ref="B1:C2"/>
    <mergeCell ref="D1:D3"/>
    <mergeCell ref="B3:C3"/>
    <mergeCell ref="B4:C5"/>
    <mergeCell ref="D4:D5"/>
  </mergeCells>
  <pageMargins left="0.7" right="0.7" top="0.75" bottom="0.75" header="0.3" footer="0.3"/>
  <pageSetup paperSize="9" scale="33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6"/>
  <sheetViews>
    <sheetView view="pageLayout" zoomScaleNormal="100" workbookViewId="0">
      <selection activeCell="F128" sqref="F128"/>
    </sheetView>
  </sheetViews>
  <sheetFormatPr defaultColWidth="2.140625" defaultRowHeight="12.75"/>
  <cols>
    <col min="1" max="1" width="51.42578125" style="88" customWidth="1"/>
    <col min="2" max="9" width="16.42578125" style="88" customWidth="1"/>
    <col min="10" max="10" width="0.140625" style="88" hidden="1" customWidth="1"/>
    <col min="11" max="11" width="18.28515625" style="88" customWidth="1"/>
    <col min="12" max="13" width="12.28515625" style="88" bestFit="1" customWidth="1"/>
    <col min="14" max="14" width="11.28515625" style="88" bestFit="1" customWidth="1"/>
    <col min="15" max="256" width="2.140625" style="88"/>
    <col min="257" max="257" width="22.85546875" style="88" customWidth="1"/>
    <col min="258" max="258" width="19.140625" style="88" customWidth="1"/>
    <col min="259" max="259" width="20" style="88" customWidth="1"/>
    <col min="260" max="260" width="18" style="88" customWidth="1"/>
    <col min="261" max="261" width="19.7109375" style="88" customWidth="1"/>
    <col min="262" max="262" width="16.140625" style="88" customWidth="1"/>
    <col min="263" max="263" width="16.42578125" style="88" customWidth="1"/>
    <col min="264" max="264" width="13.7109375" style="88" customWidth="1"/>
    <col min="265" max="265" width="13.140625" style="88" customWidth="1"/>
    <col min="266" max="266" width="13.7109375" style="88" customWidth="1"/>
    <col min="267" max="267" width="18.28515625" style="88" customWidth="1"/>
    <col min="268" max="512" width="2.140625" style="88"/>
    <col min="513" max="513" width="22.85546875" style="88" customWidth="1"/>
    <col min="514" max="514" width="19.140625" style="88" customWidth="1"/>
    <col min="515" max="515" width="20" style="88" customWidth="1"/>
    <col min="516" max="516" width="18" style="88" customWidth="1"/>
    <col min="517" max="517" width="19.7109375" style="88" customWidth="1"/>
    <col min="518" max="518" width="16.140625" style="88" customWidth="1"/>
    <col min="519" max="519" width="16.42578125" style="88" customWidth="1"/>
    <col min="520" max="520" width="13.7109375" style="88" customWidth="1"/>
    <col min="521" max="521" width="13.140625" style="88" customWidth="1"/>
    <col min="522" max="522" width="13.7109375" style="88" customWidth="1"/>
    <col min="523" max="523" width="18.28515625" style="88" customWidth="1"/>
    <col min="524" max="768" width="2.140625" style="88"/>
    <col min="769" max="769" width="22.85546875" style="88" customWidth="1"/>
    <col min="770" max="770" width="19.140625" style="88" customWidth="1"/>
    <col min="771" max="771" width="20" style="88" customWidth="1"/>
    <col min="772" max="772" width="18" style="88" customWidth="1"/>
    <col min="773" max="773" width="19.7109375" style="88" customWidth="1"/>
    <col min="774" max="774" width="16.140625" style="88" customWidth="1"/>
    <col min="775" max="775" width="16.42578125" style="88" customWidth="1"/>
    <col min="776" max="776" width="13.7109375" style="88" customWidth="1"/>
    <col min="777" max="777" width="13.140625" style="88" customWidth="1"/>
    <col min="778" max="778" width="13.7109375" style="88" customWidth="1"/>
    <col min="779" max="779" width="18.28515625" style="88" customWidth="1"/>
    <col min="780" max="1024" width="2.140625" style="88"/>
    <col min="1025" max="1025" width="22.85546875" style="88" customWidth="1"/>
    <col min="1026" max="1026" width="19.140625" style="88" customWidth="1"/>
    <col min="1027" max="1027" width="20" style="88" customWidth="1"/>
    <col min="1028" max="1028" width="18" style="88" customWidth="1"/>
    <col min="1029" max="1029" width="19.7109375" style="88" customWidth="1"/>
    <col min="1030" max="1030" width="16.140625" style="88" customWidth="1"/>
    <col min="1031" max="1031" width="16.42578125" style="88" customWidth="1"/>
    <col min="1032" max="1032" width="13.7109375" style="88" customWidth="1"/>
    <col min="1033" max="1033" width="13.140625" style="88" customWidth="1"/>
    <col min="1034" max="1034" width="13.7109375" style="88" customWidth="1"/>
    <col min="1035" max="1035" width="18.28515625" style="88" customWidth="1"/>
    <col min="1036" max="1280" width="2.140625" style="88"/>
    <col min="1281" max="1281" width="22.85546875" style="88" customWidth="1"/>
    <col min="1282" max="1282" width="19.140625" style="88" customWidth="1"/>
    <col min="1283" max="1283" width="20" style="88" customWidth="1"/>
    <col min="1284" max="1284" width="18" style="88" customWidth="1"/>
    <col min="1285" max="1285" width="19.7109375" style="88" customWidth="1"/>
    <col min="1286" max="1286" width="16.140625" style="88" customWidth="1"/>
    <col min="1287" max="1287" width="16.42578125" style="88" customWidth="1"/>
    <col min="1288" max="1288" width="13.7109375" style="88" customWidth="1"/>
    <col min="1289" max="1289" width="13.140625" style="88" customWidth="1"/>
    <col min="1290" max="1290" width="13.7109375" style="88" customWidth="1"/>
    <col min="1291" max="1291" width="18.28515625" style="88" customWidth="1"/>
    <col min="1292" max="1536" width="2.140625" style="88"/>
    <col min="1537" max="1537" width="22.85546875" style="88" customWidth="1"/>
    <col min="1538" max="1538" width="19.140625" style="88" customWidth="1"/>
    <col min="1539" max="1539" width="20" style="88" customWidth="1"/>
    <col min="1540" max="1540" width="18" style="88" customWidth="1"/>
    <col min="1541" max="1541" width="19.7109375" style="88" customWidth="1"/>
    <col min="1542" max="1542" width="16.140625" style="88" customWidth="1"/>
    <col min="1543" max="1543" width="16.42578125" style="88" customWidth="1"/>
    <col min="1544" max="1544" width="13.7109375" style="88" customWidth="1"/>
    <col min="1545" max="1545" width="13.140625" style="88" customWidth="1"/>
    <col min="1546" max="1546" width="13.7109375" style="88" customWidth="1"/>
    <col min="1547" max="1547" width="18.28515625" style="88" customWidth="1"/>
    <col min="1548" max="1792" width="2.140625" style="88"/>
    <col min="1793" max="1793" width="22.85546875" style="88" customWidth="1"/>
    <col min="1794" max="1794" width="19.140625" style="88" customWidth="1"/>
    <col min="1795" max="1795" width="20" style="88" customWidth="1"/>
    <col min="1796" max="1796" width="18" style="88" customWidth="1"/>
    <col min="1797" max="1797" width="19.7109375" style="88" customWidth="1"/>
    <col min="1798" max="1798" width="16.140625" style="88" customWidth="1"/>
    <col min="1799" max="1799" width="16.42578125" style="88" customWidth="1"/>
    <col min="1800" max="1800" width="13.7109375" style="88" customWidth="1"/>
    <col min="1801" max="1801" width="13.140625" style="88" customWidth="1"/>
    <col min="1802" max="1802" width="13.7109375" style="88" customWidth="1"/>
    <col min="1803" max="1803" width="18.28515625" style="88" customWidth="1"/>
    <col min="1804" max="2048" width="2.140625" style="88"/>
    <col min="2049" max="2049" width="22.85546875" style="88" customWidth="1"/>
    <col min="2050" max="2050" width="19.140625" style="88" customWidth="1"/>
    <col min="2051" max="2051" width="20" style="88" customWidth="1"/>
    <col min="2052" max="2052" width="18" style="88" customWidth="1"/>
    <col min="2053" max="2053" width="19.7109375" style="88" customWidth="1"/>
    <col min="2054" max="2054" width="16.140625" style="88" customWidth="1"/>
    <col min="2055" max="2055" width="16.42578125" style="88" customWidth="1"/>
    <col min="2056" max="2056" width="13.7109375" style="88" customWidth="1"/>
    <col min="2057" max="2057" width="13.140625" style="88" customWidth="1"/>
    <col min="2058" max="2058" width="13.7109375" style="88" customWidth="1"/>
    <col min="2059" max="2059" width="18.28515625" style="88" customWidth="1"/>
    <col min="2060" max="2304" width="2.140625" style="88"/>
    <col min="2305" max="2305" width="22.85546875" style="88" customWidth="1"/>
    <col min="2306" max="2306" width="19.140625" style="88" customWidth="1"/>
    <col min="2307" max="2307" width="20" style="88" customWidth="1"/>
    <col min="2308" max="2308" width="18" style="88" customWidth="1"/>
    <col min="2309" max="2309" width="19.7109375" style="88" customWidth="1"/>
    <col min="2310" max="2310" width="16.140625" style="88" customWidth="1"/>
    <col min="2311" max="2311" width="16.42578125" style="88" customWidth="1"/>
    <col min="2312" max="2312" width="13.7109375" style="88" customWidth="1"/>
    <col min="2313" max="2313" width="13.140625" style="88" customWidth="1"/>
    <col min="2314" max="2314" width="13.7109375" style="88" customWidth="1"/>
    <col min="2315" max="2315" width="18.28515625" style="88" customWidth="1"/>
    <col min="2316" max="2560" width="2.140625" style="88"/>
    <col min="2561" max="2561" width="22.85546875" style="88" customWidth="1"/>
    <col min="2562" max="2562" width="19.140625" style="88" customWidth="1"/>
    <col min="2563" max="2563" width="20" style="88" customWidth="1"/>
    <col min="2564" max="2564" width="18" style="88" customWidth="1"/>
    <col min="2565" max="2565" width="19.7109375" style="88" customWidth="1"/>
    <col min="2566" max="2566" width="16.140625" style="88" customWidth="1"/>
    <col min="2567" max="2567" width="16.42578125" style="88" customWidth="1"/>
    <col min="2568" max="2568" width="13.7109375" style="88" customWidth="1"/>
    <col min="2569" max="2569" width="13.140625" style="88" customWidth="1"/>
    <col min="2570" max="2570" width="13.7109375" style="88" customWidth="1"/>
    <col min="2571" max="2571" width="18.28515625" style="88" customWidth="1"/>
    <col min="2572" max="2816" width="2.140625" style="88"/>
    <col min="2817" max="2817" width="22.85546875" style="88" customWidth="1"/>
    <col min="2818" max="2818" width="19.140625" style="88" customWidth="1"/>
    <col min="2819" max="2819" width="20" style="88" customWidth="1"/>
    <col min="2820" max="2820" width="18" style="88" customWidth="1"/>
    <col min="2821" max="2821" width="19.7109375" style="88" customWidth="1"/>
    <col min="2822" max="2822" width="16.140625" style="88" customWidth="1"/>
    <col min="2823" max="2823" width="16.42578125" style="88" customWidth="1"/>
    <col min="2824" max="2824" width="13.7109375" style="88" customWidth="1"/>
    <col min="2825" max="2825" width="13.140625" style="88" customWidth="1"/>
    <col min="2826" max="2826" width="13.7109375" style="88" customWidth="1"/>
    <col min="2827" max="2827" width="18.28515625" style="88" customWidth="1"/>
    <col min="2828" max="3072" width="2.140625" style="88"/>
    <col min="3073" max="3073" width="22.85546875" style="88" customWidth="1"/>
    <col min="3074" max="3074" width="19.140625" style="88" customWidth="1"/>
    <col min="3075" max="3075" width="20" style="88" customWidth="1"/>
    <col min="3076" max="3076" width="18" style="88" customWidth="1"/>
    <col min="3077" max="3077" width="19.7109375" style="88" customWidth="1"/>
    <col min="3078" max="3078" width="16.140625" style="88" customWidth="1"/>
    <col min="3079" max="3079" width="16.42578125" style="88" customWidth="1"/>
    <col min="3080" max="3080" width="13.7109375" style="88" customWidth="1"/>
    <col min="3081" max="3081" width="13.140625" style="88" customWidth="1"/>
    <col min="3082" max="3082" width="13.7109375" style="88" customWidth="1"/>
    <col min="3083" max="3083" width="18.28515625" style="88" customWidth="1"/>
    <col min="3084" max="3328" width="2.140625" style="88"/>
    <col min="3329" max="3329" width="22.85546875" style="88" customWidth="1"/>
    <col min="3330" max="3330" width="19.140625" style="88" customWidth="1"/>
    <col min="3331" max="3331" width="20" style="88" customWidth="1"/>
    <col min="3332" max="3332" width="18" style="88" customWidth="1"/>
    <col min="3333" max="3333" width="19.7109375" style="88" customWidth="1"/>
    <col min="3334" max="3334" width="16.140625" style="88" customWidth="1"/>
    <col min="3335" max="3335" width="16.42578125" style="88" customWidth="1"/>
    <col min="3336" max="3336" width="13.7109375" style="88" customWidth="1"/>
    <col min="3337" max="3337" width="13.140625" style="88" customWidth="1"/>
    <col min="3338" max="3338" width="13.7109375" style="88" customWidth="1"/>
    <col min="3339" max="3339" width="18.28515625" style="88" customWidth="1"/>
    <col min="3340" max="3584" width="2.140625" style="88"/>
    <col min="3585" max="3585" width="22.85546875" style="88" customWidth="1"/>
    <col min="3586" max="3586" width="19.140625" style="88" customWidth="1"/>
    <col min="3587" max="3587" width="20" style="88" customWidth="1"/>
    <col min="3588" max="3588" width="18" style="88" customWidth="1"/>
    <col min="3589" max="3589" width="19.7109375" style="88" customWidth="1"/>
    <col min="3590" max="3590" width="16.140625" style="88" customWidth="1"/>
    <col min="3591" max="3591" width="16.42578125" style="88" customWidth="1"/>
    <col min="3592" max="3592" width="13.7109375" style="88" customWidth="1"/>
    <col min="3593" max="3593" width="13.140625" style="88" customWidth="1"/>
    <col min="3594" max="3594" width="13.7109375" style="88" customWidth="1"/>
    <col min="3595" max="3595" width="18.28515625" style="88" customWidth="1"/>
    <col min="3596" max="3840" width="2.140625" style="88"/>
    <col min="3841" max="3841" width="22.85546875" style="88" customWidth="1"/>
    <col min="3842" max="3842" width="19.140625" style="88" customWidth="1"/>
    <col min="3843" max="3843" width="20" style="88" customWidth="1"/>
    <col min="3844" max="3844" width="18" style="88" customWidth="1"/>
    <col min="3845" max="3845" width="19.7109375" style="88" customWidth="1"/>
    <col min="3846" max="3846" width="16.140625" style="88" customWidth="1"/>
    <col min="3847" max="3847" width="16.42578125" style="88" customWidth="1"/>
    <col min="3848" max="3848" width="13.7109375" style="88" customWidth="1"/>
    <col min="3849" max="3849" width="13.140625" style="88" customWidth="1"/>
    <col min="3850" max="3850" width="13.7109375" style="88" customWidth="1"/>
    <col min="3851" max="3851" width="18.28515625" style="88" customWidth="1"/>
    <col min="3852" max="4096" width="2.140625" style="88"/>
    <col min="4097" max="4097" width="22.85546875" style="88" customWidth="1"/>
    <col min="4098" max="4098" width="19.140625" style="88" customWidth="1"/>
    <col min="4099" max="4099" width="20" style="88" customWidth="1"/>
    <col min="4100" max="4100" width="18" style="88" customWidth="1"/>
    <col min="4101" max="4101" width="19.7109375" style="88" customWidth="1"/>
    <col min="4102" max="4102" width="16.140625" style="88" customWidth="1"/>
    <col min="4103" max="4103" width="16.42578125" style="88" customWidth="1"/>
    <col min="4104" max="4104" width="13.7109375" style="88" customWidth="1"/>
    <col min="4105" max="4105" width="13.140625" style="88" customWidth="1"/>
    <col min="4106" max="4106" width="13.7109375" style="88" customWidth="1"/>
    <col min="4107" max="4107" width="18.28515625" style="88" customWidth="1"/>
    <col min="4108" max="4352" width="2.140625" style="88"/>
    <col min="4353" max="4353" width="22.85546875" style="88" customWidth="1"/>
    <col min="4354" max="4354" width="19.140625" style="88" customWidth="1"/>
    <col min="4355" max="4355" width="20" style="88" customWidth="1"/>
    <col min="4356" max="4356" width="18" style="88" customWidth="1"/>
    <col min="4357" max="4357" width="19.7109375" style="88" customWidth="1"/>
    <col min="4358" max="4358" width="16.140625" style="88" customWidth="1"/>
    <col min="4359" max="4359" width="16.42578125" style="88" customWidth="1"/>
    <col min="4360" max="4360" width="13.7109375" style="88" customWidth="1"/>
    <col min="4361" max="4361" width="13.140625" style="88" customWidth="1"/>
    <col min="4362" max="4362" width="13.7109375" style="88" customWidth="1"/>
    <col min="4363" max="4363" width="18.28515625" style="88" customWidth="1"/>
    <col min="4364" max="4608" width="2.140625" style="88"/>
    <col min="4609" max="4609" width="22.85546875" style="88" customWidth="1"/>
    <col min="4610" max="4610" width="19.140625" style="88" customWidth="1"/>
    <col min="4611" max="4611" width="20" style="88" customWidth="1"/>
    <col min="4612" max="4612" width="18" style="88" customWidth="1"/>
    <col min="4613" max="4613" width="19.7109375" style="88" customWidth="1"/>
    <col min="4614" max="4614" width="16.140625" style="88" customWidth="1"/>
    <col min="4615" max="4615" width="16.42578125" style="88" customWidth="1"/>
    <col min="4616" max="4616" width="13.7109375" style="88" customWidth="1"/>
    <col min="4617" max="4617" width="13.140625" style="88" customWidth="1"/>
    <col min="4618" max="4618" width="13.7109375" style="88" customWidth="1"/>
    <col min="4619" max="4619" width="18.28515625" style="88" customWidth="1"/>
    <col min="4620" max="4864" width="2.140625" style="88"/>
    <col min="4865" max="4865" width="22.85546875" style="88" customWidth="1"/>
    <col min="4866" max="4866" width="19.140625" style="88" customWidth="1"/>
    <col min="4867" max="4867" width="20" style="88" customWidth="1"/>
    <col min="4868" max="4868" width="18" style="88" customWidth="1"/>
    <col min="4869" max="4869" width="19.7109375" style="88" customWidth="1"/>
    <col min="4870" max="4870" width="16.140625" style="88" customWidth="1"/>
    <col min="4871" max="4871" width="16.42578125" style="88" customWidth="1"/>
    <col min="4872" max="4872" width="13.7109375" style="88" customWidth="1"/>
    <col min="4873" max="4873" width="13.140625" style="88" customWidth="1"/>
    <col min="4874" max="4874" width="13.7109375" style="88" customWidth="1"/>
    <col min="4875" max="4875" width="18.28515625" style="88" customWidth="1"/>
    <col min="4876" max="5120" width="2.140625" style="88"/>
    <col min="5121" max="5121" width="22.85546875" style="88" customWidth="1"/>
    <col min="5122" max="5122" width="19.140625" style="88" customWidth="1"/>
    <col min="5123" max="5123" width="20" style="88" customWidth="1"/>
    <col min="5124" max="5124" width="18" style="88" customWidth="1"/>
    <col min="5125" max="5125" width="19.7109375" style="88" customWidth="1"/>
    <col min="5126" max="5126" width="16.140625" style="88" customWidth="1"/>
    <col min="5127" max="5127" width="16.42578125" style="88" customWidth="1"/>
    <col min="5128" max="5128" width="13.7109375" style="88" customWidth="1"/>
    <col min="5129" max="5129" width="13.140625" style="88" customWidth="1"/>
    <col min="5130" max="5130" width="13.7109375" style="88" customWidth="1"/>
    <col min="5131" max="5131" width="18.28515625" style="88" customWidth="1"/>
    <col min="5132" max="5376" width="2.140625" style="88"/>
    <col min="5377" max="5377" width="22.85546875" style="88" customWidth="1"/>
    <col min="5378" max="5378" width="19.140625" style="88" customWidth="1"/>
    <col min="5379" max="5379" width="20" style="88" customWidth="1"/>
    <col min="5380" max="5380" width="18" style="88" customWidth="1"/>
    <col min="5381" max="5381" width="19.7109375" style="88" customWidth="1"/>
    <col min="5382" max="5382" width="16.140625" style="88" customWidth="1"/>
    <col min="5383" max="5383" width="16.42578125" style="88" customWidth="1"/>
    <col min="5384" max="5384" width="13.7109375" style="88" customWidth="1"/>
    <col min="5385" max="5385" width="13.140625" style="88" customWidth="1"/>
    <col min="5386" max="5386" width="13.7109375" style="88" customWidth="1"/>
    <col min="5387" max="5387" width="18.28515625" style="88" customWidth="1"/>
    <col min="5388" max="5632" width="2.140625" style="88"/>
    <col min="5633" max="5633" width="22.85546875" style="88" customWidth="1"/>
    <col min="5634" max="5634" width="19.140625" style="88" customWidth="1"/>
    <col min="5635" max="5635" width="20" style="88" customWidth="1"/>
    <col min="5636" max="5636" width="18" style="88" customWidth="1"/>
    <col min="5637" max="5637" width="19.7109375" style="88" customWidth="1"/>
    <col min="5638" max="5638" width="16.140625" style="88" customWidth="1"/>
    <col min="5639" max="5639" width="16.42578125" style="88" customWidth="1"/>
    <col min="5640" max="5640" width="13.7109375" style="88" customWidth="1"/>
    <col min="5641" max="5641" width="13.140625" style="88" customWidth="1"/>
    <col min="5642" max="5642" width="13.7109375" style="88" customWidth="1"/>
    <col min="5643" max="5643" width="18.28515625" style="88" customWidth="1"/>
    <col min="5644" max="5888" width="2.140625" style="88"/>
    <col min="5889" max="5889" width="22.85546875" style="88" customWidth="1"/>
    <col min="5890" max="5890" width="19.140625" style="88" customWidth="1"/>
    <col min="5891" max="5891" width="20" style="88" customWidth="1"/>
    <col min="5892" max="5892" width="18" style="88" customWidth="1"/>
    <col min="5893" max="5893" width="19.7109375" style="88" customWidth="1"/>
    <col min="5894" max="5894" width="16.140625" style="88" customWidth="1"/>
    <col min="5895" max="5895" width="16.42578125" style="88" customWidth="1"/>
    <col min="5896" max="5896" width="13.7109375" style="88" customWidth="1"/>
    <col min="5897" max="5897" width="13.140625" style="88" customWidth="1"/>
    <col min="5898" max="5898" width="13.7109375" style="88" customWidth="1"/>
    <col min="5899" max="5899" width="18.28515625" style="88" customWidth="1"/>
    <col min="5900" max="6144" width="2.140625" style="88"/>
    <col min="6145" max="6145" width="22.85546875" style="88" customWidth="1"/>
    <col min="6146" max="6146" width="19.140625" style="88" customWidth="1"/>
    <col min="6147" max="6147" width="20" style="88" customWidth="1"/>
    <col min="6148" max="6148" width="18" style="88" customWidth="1"/>
    <col min="6149" max="6149" width="19.7109375" style="88" customWidth="1"/>
    <col min="6150" max="6150" width="16.140625" style="88" customWidth="1"/>
    <col min="6151" max="6151" width="16.42578125" style="88" customWidth="1"/>
    <col min="6152" max="6152" width="13.7109375" style="88" customWidth="1"/>
    <col min="6153" max="6153" width="13.140625" style="88" customWidth="1"/>
    <col min="6154" max="6154" width="13.7109375" style="88" customWidth="1"/>
    <col min="6155" max="6155" width="18.28515625" style="88" customWidth="1"/>
    <col min="6156" max="6400" width="2.140625" style="88"/>
    <col min="6401" max="6401" width="22.85546875" style="88" customWidth="1"/>
    <col min="6402" max="6402" width="19.140625" style="88" customWidth="1"/>
    <col min="6403" max="6403" width="20" style="88" customWidth="1"/>
    <col min="6404" max="6404" width="18" style="88" customWidth="1"/>
    <col min="6405" max="6405" width="19.7109375" style="88" customWidth="1"/>
    <col min="6406" max="6406" width="16.140625" style="88" customWidth="1"/>
    <col min="6407" max="6407" width="16.42578125" style="88" customWidth="1"/>
    <col min="6408" max="6408" width="13.7109375" style="88" customWidth="1"/>
    <col min="6409" max="6409" width="13.140625" style="88" customWidth="1"/>
    <col min="6410" max="6410" width="13.7109375" style="88" customWidth="1"/>
    <col min="6411" max="6411" width="18.28515625" style="88" customWidth="1"/>
    <col min="6412" max="6656" width="2.140625" style="88"/>
    <col min="6657" max="6657" width="22.85546875" style="88" customWidth="1"/>
    <col min="6658" max="6658" width="19.140625" style="88" customWidth="1"/>
    <col min="6659" max="6659" width="20" style="88" customWidth="1"/>
    <col min="6660" max="6660" width="18" style="88" customWidth="1"/>
    <col min="6661" max="6661" width="19.7109375" style="88" customWidth="1"/>
    <col min="6662" max="6662" width="16.140625" style="88" customWidth="1"/>
    <col min="6663" max="6663" width="16.42578125" style="88" customWidth="1"/>
    <col min="6664" max="6664" width="13.7109375" style="88" customWidth="1"/>
    <col min="6665" max="6665" width="13.140625" style="88" customWidth="1"/>
    <col min="6666" max="6666" width="13.7109375" style="88" customWidth="1"/>
    <col min="6667" max="6667" width="18.28515625" style="88" customWidth="1"/>
    <col min="6668" max="6912" width="2.140625" style="88"/>
    <col min="6913" max="6913" width="22.85546875" style="88" customWidth="1"/>
    <col min="6914" max="6914" width="19.140625" style="88" customWidth="1"/>
    <col min="6915" max="6915" width="20" style="88" customWidth="1"/>
    <col min="6916" max="6916" width="18" style="88" customWidth="1"/>
    <col min="6917" max="6917" width="19.7109375" style="88" customWidth="1"/>
    <col min="6918" max="6918" width="16.140625" style="88" customWidth="1"/>
    <col min="6919" max="6919" width="16.42578125" style="88" customWidth="1"/>
    <col min="6920" max="6920" width="13.7109375" style="88" customWidth="1"/>
    <col min="6921" max="6921" width="13.140625" style="88" customWidth="1"/>
    <col min="6922" max="6922" width="13.7109375" style="88" customWidth="1"/>
    <col min="6923" max="6923" width="18.28515625" style="88" customWidth="1"/>
    <col min="6924" max="7168" width="2.140625" style="88"/>
    <col min="7169" max="7169" width="22.85546875" style="88" customWidth="1"/>
    <col min="7170" max="7170" width="19.140625" style="88" customWidth="1"/>
    <col min="7171" max="7171" width="20" style="88" customWidth="1"/>
    <col min="7172" max="7172" width="18" style="88" customWidth="1"/>
    <col min="7173" max="7173" width="19.7109375" style="88" customWidth="1"/>
    <col min="7174" max="7174" width="16.140625" style="88" customWidth="1"/>
    <col min="7175" max="7175" width="16.42578125" style="88" customWidth="1"/>
    <col min="7176" max="7176" width="13.7109375" style="88" customWidth="1"/>
    <col min="7177" max="7177" width="13.140625" style="88" customWidth="1"/>
    <col min="7178" max="7178" width="13.7109375" style="88" customWidth="1"/>
    <col min="7179" max="7179" width="18.28515625" style="88" customWidth="1"/>
    <col min="7180" max="7424" width="2.140625" style="88"/>
    <col min="7425" max="7425" width="22.85546875" style="88" customWidth="1"/>
    <col min="7426" max="7426" width="19.140625" style="88" customWidth="1"/>
    <col min="7427" max="7427" width="20" style="88" customWidth="1"/>
    <col min="7428" max="7428" width="18" style="88" customWidth="1"/>
    <col min="7429" max="7429" width="19.7109375" style="88" customWidth="1"/>
    <col min="7430" max="7430" width="16.140625" style="88" customWidth="1"/>
    <col min="7431" max="7431" width="16.42578125" style="88" customWidth="1"/>
    <col min="7432" max="7432" width="13.7109375" style="88" customWidth="1"/>
    <col min="7433" max="7433" width="13.140625" style="88" customWidth="1"/>
    <col min="7434" max="7434" width="13.7109375" style="88" customWidth="1"/>
    <col min="7435" max="7435" width="18.28515625" style="88" customWidth="1"/>
    <col min="7436" max="7680" width="2.140625" style="88"/>
    <col min="7681" max="7681" width="22.85546875" style="88" customWidth="1"/>
    <col min="7682" max="7682" width="19.140625" style="88" customWidth="1"/>
    <col min="7683" max="7683" width="20" style="88" customWidth="1"/>
    <col min="7684" max="7684" width="18" style="88" customWidth="1"/>
    <col min="7685" max="7685" width="19.7109375" style="88" customWidth="1"/>
    <col min="7686" max="7686" width="16.140625" style="88" customWidth="1"/>
    <col min="7687" max="7687" width="16.42578125" style="88" customWidth="1"/>
    <col min="7688" max="7688" width="13.7109375" style="88" customWidth="1"/>
    <col min="7689" max="7689" width="13.140625" style="88" customWidth="1"/>
    <col min="7690" max="7690" width="13.7109375" style="88" customWidth="1"/>
    <col min="7691" max="7691" width="18.28515625" style="88" customWidth="1"/>
    <col min="7692" max="7936" width="2.140625" style="88"/>
    <col min="7937" max="7937" width="22.85546875" style="88" customWidth="1"/>
    <col min="7938" max="7938" width="19.140625" style="88" customWidth="1"/>
    <col min="7939" max="7939" width="20" style="88" customWidth="1"/>
    <col min="7940" max="7940" width="18" style="88" customWidth="1"/>
    <col min="7941" max="7941" width="19.7109375" style="88" customWidth="1"/>
    <col min="7942" max="7942" width="16.140625" style="88" customWidth="1"/>
    <col min="7943" max="7943" width="16.42578125" style="88" customWidth="1"/>
    <col min="7944" max="7944" width="13.7109375" style="88" customWidth="1"/>
    <col min="7945" max="7945" width="13.140625" style="88" customWidth="1"/>
    <col min="7946" max="7946" width="13.7109375" style="88" customWidth="1"/>
    <col min="7947" max="7947" width="18.28515625" style="88" customWidth="1"/>
    <col min="7948" max="8192" width="2.140625" style="88"/>
    <col min="8193" max="8193" width="22.85546875" style="88" customWidth="1"/>
    <col min="8194" max="8194" width="19.140625" style="88" customWidth="1"/>
    <col min="8195" max="8195" width="20" style="88" customWidth="1"/>
    <col min="8196" max="8196" width="18" style="88" customWidth="1"/>
    <col min="8197" max="8197" width="19.7109375" style="88" customWidth="1"/>
    <col min="8198" max="8198" width="16.140625" style="88" customWidth="1"/>
    <col min="8199" max="8199" width="16.42578125" style="88" customWidth="1"/>
    <col min="8200" max="8200" width="13.7109375" style="88" customWidth="1"/>
    <col min="8201" max="8201" width="13.140625" style="88" customWidth="1"/>
    <col min="8202" max="8202" width="13.7109375" style="88" customWidth="1"/>
    <col min="8203" max="8203" width="18.28515625" style="88" customWidth="1"/>
    <col min="8204" max="8448" width="2.140625" style="88"/>
    <col min="8449" max="8449" width="22.85546875" style="88" customWidth="1"/>
    <col min="8450" max="8450" width="19.140625" style="88" customWidth="1"/>
    <col min="8451" max="8451" width="20" style="88" customWidth="1"/>
    <col min="8452" max="8452" width="18" style="88" customWidth="1"/>
    <col min="8453" max="8453" width="19.7109375" style="88" customWidth="1"/>
    <col min="8454" max="8454" width="16.140625" style="88" customWidth="1"/>
    <col min="8455" max="8455" width="16.42578125" style="88" customWidth="1"/>
    <col min="8456" max="8456" width="13.7109375" style="88" customWidth="1"/>
    <col min="8457" max="8457" width="13.140625" style="88" customWidth="1"/>
    <col min="8458" max="8458" width="13.7109375" style="88" customWidth="1"/>
    <col min="8459" max="8459" width="18.28515625" style="88" customWidth="1"/>
    <col min="8460" max="8704" width="2.140625" style="88"/>
    <col min="8705" max="8705" width="22.85546875" style="88" customWidth="1"/>
    <col min="8706" max="8706" width="19.140625" style="88" customWidth="1"/>
    <col min="8707" max="8707" width="20" style="88" customWidth="1"/>
    <col min="8708" max="8708" width="18" style="88" customWidth="1"/>
    <col min="8709" max="8709" width="19.7109375" style="88" customWidth="1"/>
    <col min="8710" max="8710" width="16.140625" style="88" customWidth="1"/>
    <col min="8711" max="8711" width="16.42578125" style="88" customWidth="1"/>
    <col min="8712" max="8712" width="13.7109375" style="88" customWidth="1"/>
    <col min="8713" max="8713" width="13.140625" style="88" customWidth="1"/>
    <col min="8714" max="8714" width="13.7109375" style="88" customWidth="1"/>
    <col min="8715" max="8715" width="18.28515625" style="88" customWidth="1"/>
    <col min="8716" max="8960" width="2.140625" style="88"/>
    <col min="8961" max="8961" width="22.85546875" style="88" customWidth="1"/>
    <col min="8962" max="8962" width="19.140625" style="88" customWidth="1"/>
    <col min="8963" max="8963" width="20" style="88" customWidth="1"/>
    <col min="8964" max="8964" width="18" style="88" customWidth="1"/>
    <col min="8965" max="8965" width="19.7109375" style="88" customWidth="1"/>
    <col min="8966" max="8966" width="16.140625" style="88" customWidth="1"/>
    <col min="8967" max="8967" width="16.42578125" style="88" customWidth="1"/>
    <col min="8968" max="8968" width="13.7109375" style="88" customWidth="1"/>
    <col min="8969" max="8969" width="13.140625" style="88" customWidth="1"/>
    <col min="8970" max="8970" width="13.7109375" style="88" customWidth="1"/>
    <col min="8971" max="8971" width="18.28515625" style="88" customWidth="1"/>
    <col min="8972" max="9216" width="2.140625" style="88"/>
    <col min="9217" max="9217" width="22.85546875" style="88" customWidth="1"/>
    <col min="9218" max="9218" width="19.140625" style="88" customWidth="1"/>
    <col min="9219" max="9219" width="20" style="88" customWidth="1"/>
    <col min="9220" max="9220" width="18" style="88" customWidth="1"/>
    <col min="9221" max="9221" width="19.7109375" style="88" customWidth="1"/>
    <col min="9222" max="9222" width="16.140625" style="88" customWidth="1"/>
    <col min="9223" max="9223" width="16.42578125" style="88" customWidth="1"/>
    <col min="9224" max="9224" width="13.7109375" style="88" customWidth="1"/>
    <col min="9225" max="9225" width="13.140625" style="88" customWidth="1"/>
    <col min="9226" max="9226" width="13.7109375" style="88" customWidth="1"/>
    <col min="9227" max="9227" width="18.28515625" style="88" customWidth="1"/>
    <col min="9228" max="9472" width="2.140625" style="88"/>
    <col min="9473" max="9473" width="22.85546875" style="88" customWidth="1"/>
    <col min="9474" max="9474" width="19.140625" style="88" customWidth="1"/>
    <col min="9475" max="9475" width="20" style="88" customWidth="1"/>
    <col min="9476" max="9476" width="18" style="88" customWidth="1"/>
    <col min="9477" max="9477" width="19.7109375" style="88" customWidth="1"/>
    <col min="9478" max="9478" width="16.140625" style="88" customWidth="1"/>
    <col min="9479" max="9479" width="16.42578125" style="88" customWidth="1"/>
    <col min="9480" max="9480" width="13.7109375" style="88" customWidth="1"/>
    <col min="9481" max="9481" width="13.140625" style="88" customWidth="1"/>
    <col min="9482" max="9482" width="13.7109375" style="88" customWidth="1"/>
    <col min="9483" max="9483" width="18.28515625" style="88" customWidth="1"/>
    <col min="9484" max="9728" width="2.140625" style="88"/>
    <col min="9729" max="9729" width="22.85546875" style="88" customWidth="1"/>
    <col min="9730" max="9730" width="19.140625" style="88" customWidth="1"/>
    <col min="9731" max="9731" width="20" style="88" customWidth="1"/>
    <col min="9732" max="9732" width="18" style="88" customWidth="1"/>
    <col min="9733" max="9733" width="19.7109375" style="88" customWidth="1"/>
    <col min="9734" max="9734" width="16.140625" style="88" customWidth="1"/>
    <col min="9735" max="9735" width="16.42578125" style="88" customWidth="1"/>
    <col min="9736" max="9736" width="13.7109375" style="88" customWidth="1"/>
    <col min="9737" max="9737" width="13.140625" style="88" customWidth="1"/>
    <col min="9738" max="9738" width="13.7109375" style="88" customWidth="1"/>
    <col min="9739" max="9739" width="18.28515625" style="88" customWidth="1"/>
    <col min="9740" max="9984" width="2.140625" style="88"/>
    <col min="9985" max="9985" width="22.85546875" style="88" customWidth="1"/>
    <col min="9986" max="9986" width="19.140625" style="88" customWidth="1"/>
    <col min="9987" max="9987" width="20" style="88" customWidth="1"/>
    <col min="9988" max="9988" width="18" style="88" customWidth="1"/>
    <col min="9989" max="9989" width="19.7109375" style="88" customWidth="1"/>
    <col min="9990" max="9990" width="16.140625" style="88" customWidth="1"/>
    <col min="9991" max="9991" width="16.42578125" style="88" customWidth="1"/>
    <col min="9992" max="9992" width="13.7109375" style="88" customWidth="1"/>
    <col min="9993" max="9993" width="13.140625" style="88" customWidth="1"/>
    <col min="9994" max="9994" width="13.7109375" style="88" customWidth="1"/>
    <col min="9995" max="9995" width="18.28515625" style="88" customWidth="1"/>
    <col min="9996" max="10240" width="2.140625" style="88"/>
    <col min="10241" max="10241" width="22.85546875" style="88" customWidth="1"/>
    <col min="10242" max="10242" width="19.140625" style="88" customWidth="1"/>
    <col min="10243" max="10243" width="20" style="88" customWidth="1"/>
    <col min="10244" max="10244" width="18" style="88" customWidth="1"/>
    <col min="10245" max="10245" width="19.7109375" style="88" customWidth="1"/>
    <col min="10246" max="10246" width="16.140625" style="88" customWidth="1"/>
    <col min="10247" max="10247" width="16.42578125" style="88" customWidth="1"/>
    <col min="10248" max="10248" width="13.7109375" style="88" customWidth="1"/>
    <col min="10249" max="10249" width="13.140625" style="88" customWidth="1"/>
    <col min="10250" max="10250" width="13.7109375" style="88" customWidth="1"/>
    <col min="10251" max="10251" width="18.28515625" style="88" customWidth="1"/>
    <col min="10252" max="10496" width="2.140625" style="88"/>
    <col min="10497" max="10497" width="22.85546875" style="88" customWidth="1"/>
    <col min="10498" max="10498" width="19.140625" style="88" customWidth="1"/>
    <col min="10499" max="10499" width="20" style="88" customWidth="1"/>
    <col min="10500" max="10500" width="18" style="88" customWidth="1"/>
    <col min="10501" max="10501" width="19.7109375" style="88" customWidth="1"/>
    <col min="10502" max="10502" width="16.140625" style="88" customWidth="1"/>
    <col min="10503" max="10503" width="16.42578125" style="88" customWidth="1"/>
    <col min="10504" max="10504" width="13.7109375" style="88" customWidth="1"/>
    <col min="10505" max="10505" width="13.140625" style="88" customWidth="1"/>
    <col min="10506" max="10506" width="13.7109375" style="88" customWidth="1"/>
    <col min="10507" max="10507" width="18.28515625" style="88" customWidth="1"/>
    <col min="10508" max="10752" width="2.140625" style="88"/>
    <col min="10753" max="10753" width="22.85546875" style="88" customWidth="1"/>
    <col min="10754" max="10754" width="19.140625" style="88" customWidth="1"/>
    <col min="10755" max="10755" width="20" style="88" customWidth="1"/>
    <col min="10756" max="10756" width="18" style="88" customWidth="1"/>
    <col min="10757" max="10757" width="19.7109375" style="88" customWidth="1"/>
    <col min="10758" max="10758" width="16.140625" style="88" customWidth="1"/>
    <col min="10759" max="10759" width="16.42578125" style="88" customWidth="1"/>
    <col min="10760" max="10760" width="13.7109375" style="88" customWidth="1"/>
    <col min="10761" max="10761" width="13.140625" style="88" customWidth="1"/>
    <col min="10762" max="10762" width="13.7109375" style="88" customWidth="1"/>
    <col min="10763" max="10763" width="18.28515625" style="88" customWidth="1"/>
    <col min="10764" max="11008" width="2.140625" style="88"/>
    <col min="11009" max="11009" width="22.85546875" style="88" customWidth="1"/>
    <col min="11010" max="11010" width="19.140625" style="88" customWidth="1"/>
    <col min="11011" max="11011" width="20" style="88" customWidth="1"/>
    <col min="11012" max="11012" width="18" style="88" customWidth="1"/>
    <col min="11013" max="11013" width="19.7109375" style="88" customWidth="1"/>
    <col min="11014" max="11014" width="16.140625" style="88" customWidth="1"/>
    <col min="11015" max="11015" width="16.42578125" style="88" customWidth="1"/>
    <col min="11016" max="11016" width="13.7109375" style="88" customWidth="1"/>
    <col min="11017" max="11017" width="13.140625" style="88" customWidth="1"/>
    <col min="11018" max="11018" width="13.7109375" style="88" customWidth="1"/>
    <col min="11019" max="11019" width="18.28515625" style="88" customWidth="1"/>
    <col min="11020" max="11264" width="2.140625" style="88"/>
    <col min="11265" max="11265" width="22.85546875" style="88" customWidth="1"/>
    <col min="11266" max="11266" width="19.140625" style="88" customWidth="1"/>
    <col min="11267" max="11267" width="20" style="88" customWidth="1"/>
    <col min="11268" max="11268" width="18" style="88" customWidth="1"/>
    <col min="11269" max="11269" width="19.7109375" style="88" customWidth="1"/>
    <col min="11270" max="11270" width="16.140625" style="88" customWidth="1"/>
    <col min="11271" max="11271" width="16.42578125" style="88" customWidth="1"/>
    <col min="11272" max="11272" width="13.7109375" style="88" customWidth="1"/>
    <col min="11273" max="11273" width="13.140625" style="88" customWidth="1"/>
    <col min="11274" max="11274" width="13.7109375" style="88" customWidth="1"/>
    <col min="11275" max="11275" width="18.28515625" style="88" customWidth="1"/>
    <col min="11276" max="11520" width="2.140625" style="88"/>
    <col min="11521" max="11521" width="22.85546875" style="88" customWidth="1"/>
    <col min="11522" max="11522" width="19.140625" style="88" customWidth="1"/>
    <col min="11523" max="11523" width="20" style="88" customWidth="1"/>
    <col min="11524" max="11524" width="18" style="88" customWidth="1"/>
    <col min="11525" max="11525" width="19.7109375" style="88" customWidth="1"/>
    <col min="11526" max="11526" width="16.140625" style="88" customWidth="1"/>
    <col min="11527" max="11527" width="16.42578125" style="88" customWidth="1"/>
    <col min="11528" max="11528" width="13.7109375" style="88" customWidth="1"/>
    <col min="11529" max="11529" width="13.140625" style="88" customWidth="1"/>
    <col min="11530" max="11530" width="13.7109375" style="88" customWidth="1"/>
    <col min="11531" max="11531" width="18.28515625" style="88" customWidth="1"/>
    <col min="11532" max="11776" width="2.140625" style="88"/>
    <col min="11777" max="11777" width="22.85546875" style="88" customWidth="1"/>
    <col min="11778" max="11778" width="19.140625" style="88" customWidth="1"/>
    <col min="11779" max="11779" width="20" style="88" customWidth="1"/>
    <col min="11780" max="11780" width="18" style="88" customWidth="1"/>
    <col min="11781" max="11781" width="19.7109375" style="88" customWidth="1"/>
    <col min="11782" max="11782" width="16.140625" style="88" customWidth="1"/>
    <col min="11783" max="11783" width="16.42578125" style="88" customWidth="1"/>
    <col min="11784" max="11784" width="13.7109375" style="88" customWidth="1"/>
    <col min="11785" max="11785" width="13.140625" style="88" customWidth="1"/>
    <col min="11786" max="11786" width="13.7109375" style="88" customWidth="1"/>
    <col min="11787" max="11787" width="18.28515625" style="88" customWidth="1"/>
    <col min="11788" max="12032" width="2.140625" style="88"/>
    <col min="12033" max="12033" width="22.85546875" style="88" customWidth="1"/>
    <col min="12034" max="12034" width="19.140625" style="88" customWidth="1"/>
    <col min="12035" max="12035" width="20" style="88" customWidth="1"/>
    <col min="12036" max="12036" width="18" style="88" customWidth="1"/>
    <col min="12037" max="12037" width="19.7109375" style="88" customWidth="1"/>
    <col min="12038" max="12038" width="16.140625" style="88" customWidth="1"/>
    <col min="12039" max="12039" width="16.42578125" style="88" customWidth="1"/>
    <col min="12040" max="12040" width="13.7109375" style="88" customWidth="1"/>
    <col min="12041" max="12041" width="13.140625" style="88" customWidth="1"/>
    <col min="12042" max="12042" width="13.7109375" style="88" customWidth="1"/>
    <col min="12043" max="12043" width="18.28515625" style="88" customWidth="1"/>
    <col min="12044" max="12288" width="2.140625" style="88"/>
    <col min="12289" max="12289" width="22.85546875" style="88" customWidth="1"/>
    <col min="12290" max="12290" width="19.140625" style="88" customWidth="1"/>
    <col min="12291" max="12291" width="20" style="88" customWidth="1"/>
    <col min="12292" max="12292" width="18" style="88" customWidth="1"/>
    <col min="12293" max="12293" width="19.7109375" style="88" customWidth="1"/>
    <col min="12294" max="12294" width="16.140625" style="88" customWidth="1"/>
    <col min="12295" max="12295" width="16.42578125" style="88" customWidth="1"/>
    <col min="12296" max="12296" width="13.7109375" style="88" customWidth="1"/>
    <col min="12297" max="12297" width="13.140625" style="88" customWidth="1"/>
    <col min="12298" max="12298" width="13.7109375" style="88" customWidth="1"/>
    <col min="12299" max="12299" width="18.28515625" style="88" customWidth="1"/>
    <col min="12300" max="12544" width="2.140625" style="88"/>
    <col min="12545" max="12545" width="22.85546875" style="88" customWidth="1"/>
    <col min="12546" max="12546" width="19.140625" style="88" customWidth="1"/>
    <col min="12547" max="12547" width="20" style="88" customWidth="1"/>
    <col min="12548" max="12548" width="18" style="88" customWidth="1"/>
    <col min="12549" max="12549" width="19.7109375" style="88" customWidth="1"/>
    <col min="12550" max="12550" width="16.140625" style="88" customWidth="1"/>
    <col min="12551" max="12551" width="16.42578125" style="88" customWidth="1"/>
    <col min="12552" max="12552" width="13.7109375" style="88" customWidth="1"/>
    <col min="12553" max="12553" width="13.140625" style="88" customWidth="1"/>
    <col min="12554" max="12554" width="13.7109375" style="88" customWidth="1"/>
    <col min="12555" max="12555" width="18.28515625" style="88" customWidth="1"/>
    <col min="12556" max="12800" width="2.140625" style="88"/>
    <col min="12801" max="12801" width="22.85546875" style="88" customWidth="1"/>
    <col min="12802" max="12802" width="19.140625" style="88" customWidth="1"/>
    <col min="12803" max="12803" width="20" style="88" customWidth="1"/>
    <col min="12804" max="12804" width="18" style="88" customWidth="1"/>
    <col min="12805" max="12805" width="19.7109375" style="88" customWidth="1"/>
    <col min="12806" max="12806" width="16.140625" style="88" customWidth="1"/>
    <col min="12807" max="12807" width="16.42578125" style="88" customWidth="1"/>
    <col min="12808" max="12808" width="13.7109375" style="88" customWidth="1"/>
    <col min="12809" max="12809" width="13.140625" style="88" customWidth="1"/>
    <col min="12810" max="12810" width="13.7109375" style="88" customWidth="1"/>
    <col min="12811" max="12811" width="18.28515625" style="88" customWidth="1"/>
    <col min="12812" max="13056" width="2.140625" style="88"/>
    <col min="13057" max="13057" width="22.85546875" style="88" customWidth="1"/>
    <col min="13058" max="13058" width="19.140625" style="88" customWidth="1"/>
    <col min="13059" max="13059" width="20" style="88" customWidth="1"/>
    <col min="13060" max="13060" width="18" style="88" customWidth="1"/>
    <col min="13061" max="13061" width="19.7109375" style="88" customWidth="1"/>
    <col min="13062" max="13062" width="16.140625" style="88" customWidth="1"/>
    <col min="13063" max="13063" width="16.42578125" style="88" customWidth="1"/>
    <col min="13064" max="13064" width="13.7109375" style="88" customWidth="1"/>
    <col min="13065" max="13065" width="13.140625" style="88" customWidth="1"/>
    <col min="13066" max="13066" width="13.7109375" style="88" customWidth="1"/>
    <col min="13067" max="13067" width="18.28515625" style="88" customWidth="1"/>
    <col min="13068" max="13312" width="2.140625" style="88"/>
    <col min="13313" max="13313" width="22.85546875" style="88" customWidth="1"/>
    <col min="13314" max="13314" width="19.140625" style="88" customWidth="1"/>
    <col min="13315" max="13315" width="20" style="88" customWidth="1"/>
    <col min="13316" max="13316" width="18" style="88" customWidth="1"/>
    <col min="13317" max="13317" width="19.7109375" style="88" customWidth="1"/>
    <col min="13318" max="13318" width="16.140625" style="88" customWidth="1"/>
    <col min="13319" max="13319" width="16.42578125" style="88" customWidth="1"/>
    <col min="13320" max="13320" width="13.7109375" style="88" customWidth="1"/>
    <col min="13321" max="13321" width="13.140625" style="88" customWidth="1"/>
    <col min="13322" max="13322" width="13.7109375" style="88" customWidth="1"/>
    <col min="13323" max="13323" width="18.28515625" style="88" customWidth="1"/>
    <col min="13324" max="13568" width="2.140625" style="88"/>
    <col min="13569" max="13569" width="22.85546875" style="88" customWidth="1"/>
    <col min="13570" max="13570" width="19.140625" style="88" customWidth="1"/>
    <col min="13571" max="13571" width="20" style="88" customWidth="1"/>
    <col min="13572" max="13572" width="18" style="88" customWidth="1"/>
    <col min="13573" max="13573" width="19.7109375" style="88" customWidth="1"/>
    <col min="13574" max="13574" width="16.140625" style="88" customWidth="1"/>
    <col min="13575" max="13575" width="16.42578125" style="88" customWidth="1"/>
    <col min="13576" max="13576" width="13.7109375" style="88" customWidth="1"/>
    <col min="13577" max="13577" width="13.140625" style="88" customWidth="1"/>
    <col min="13578" max="13578" width="13.7109375" style="88" customWidth="1"/>
    <col min="13579" max="13579" width="18.28515625" style="88" customWidth="1"/>
    <col min="13580" max="13824" width="2.140625" style="88"/>
    <col min="13825" max="13825" width="22.85546875" style="88" customWidth="1"/>
    <col min="13826" max="13826" width="19.140625" style="88" customWidth="1"/>
    <col min="13827" max="13827" width="20" style="88" customWidth="1"/>
    <col min="13828" max="13828" width="18" style="88" customWidth="1"/>
    <col min="13829" max="13829" width="19.7109375" style="88" customWidth="1"/>
    <col min="13830" max="13830" width="16.140625" style="88" customWidth="1"/>
    <col min="13831" max="13831" width="16.42578125" style="88" customWidth="1"/>
    <col min="13832" max="13832" width="13.7109375" style="88" customWidth="1"/>
    <col min="13833" max="13833" width="13.140625" style="88" customWidth="1"/>
    <col min="13834" max="13834" width="13.7109375" style="88" customWidth="1"/>
    <col min="13835" max="13835" width="18.28515625" style="88" customWidth="1"/>
    <col min="13836" max="14080" width="2.140625" style="88"/>
    <col min="14081" max="14081" width="22.85546875" style="88" customWidth="1"/>
    <col min="14082" max="14082" width="19.140625" style="88" customWidth="1"/>
    <col min="14083" max="14083" width="20" style="88" customWidth="1"/>
    <col min="14084" max="14084" width="18" style="88" customWidth="1"/>
    <col min="14085" max="14085" width="19.7109375" style="88" customWidth="1"/>
    <col min="14086" max="14086" width="16.140625" style="88" customWidth="1"/>
    <col min="14087" max="14087" width="16.42578125" style="88" customWidth="1"/>
    <col min="14088" max="14088" width="13.7109375" style="88" customWidth="1"/>
    <col min="14089" max="14089" width="13.140625" style="88" customWidth="1"/>
    <col min="14090" max="14090" width="13.7109375" style="88" customWidth="1"/>
    <col min="14091" max="14091" width="18.28515625" style="88" customWidth="1"/>
    <col min="14092" max="14336" width="2.140625" style="88"/>
    <col min="14337" max="14337" width="22.85546875" style="88" customWidth="1"/>
    <col min="14338" max="14338" width="19.140625" style="88" customWidth="1"/>
    <col min="14339" max="14339" width="20" style="88" customWidth="1"/>
    <col min="14340" max="14340" width="18" style="88" customWidth="1"/>
    <col min="14341" max="14341" width="19.7109375" style="88" customWidth="1"/>
    <col min="14342" max="14342" width="16.140625" style="88" customWidth="1"/>
    <col min="14343" max="14343" width="16.42578125" style="88" customWidth="1"/>
    <col min="14344" max="14344" width="13.7109375" style="88" customWidth="1"/>
    <col min="14345" max="14345" width="13.140625" style="88" customWidth="1"/>
    <col min="14346" max="14346" width="13.7109375" style="88" customWidth="1"/>
    <col min="14347" max="14347" width="18.28515625" style="88" customWidth="1"/>
    <col min="14348" max="14592" width="2.140625" style="88"/>
    <col min="14593" max="14593" width="22.85546875" style="88" customWidth="1"/>
    <col min="14594" max="14594" width="19.140625" style="88" customWidth="1"/>
    <col min="14595" max="14595" width="20" style="88" customWidth="1"/>
    <col min="14596" max="14596" width="18" style="88" customWidth="1"/>
    <col min="14597" max="14597" width="19.7109375" style="88" customWidth="1"/>
    <col min="14598" max="14598" width="16.140625" style="88" customWidth="1"/>
    <col min="14599" max="14599" width="16.42578125" style="88" customWidth="1"/>
    <col min="14600" max="14600" width="13.7109375" style="88" customWidth="1"/>
    <col min="14601" max="14601" width="13.140625" style="88" customWidth="1"/>
    <col min="14602" max="14602" width="13.7109375" style="88" customWidth="1"/>
    <col min="14603" max="14603" width="18.28515625" style="88" customWidth="1"/>
    <col min="14604" max="14848" width="2.140625" style="88"/>
    <col min="14849" max="14849" width="22.85546875" style="88" customWidth="1"/>
    <col min="14850" max="14850" width="19.140625" style="88" customWidth="1"/>
    <col min="14851" max="14851" width="20" style="88" customWidth="1"/>
    <col min="14852" max="14852" width="18" style="88" customWidth="1"/>
    <col min="14853" max="14853" width="19.7109375" style="88" customWidth="1"/>
    <col min="14854" max="14854" width="16.140625" style="88" customWidth="1"/>
    <col min="14855" max="14855" width="16.42578125" style="88" customWidth="1"/>
    <col min="14856" max="14856" width="13.7109375" style="88" customWidth="1"/>
    <col min="14857" max="14857" width="13.140625" style="88" customWidth="1"/>
    <col min="14858" max="14858" width="13.7109375" style="88" customWidth="1"/>
    <col min="14859" max="14859" width="18.28515625" style="88" customWidth="1"/>
    <col min="14860" max="15104" width="2.140625" style="88"/>
    <col min="15105" max="15105" width="22.85546875" style="88" customWidth="1"/>
    <col min="15106" max="15106" width="19.140625" style="88" customWidth="1"/>
    <col min="15107" max="15107" width="20" style="88" customWidth="1"/>
    <col min="15108" max="15108" width="18" style="88" customWidth="1"/>
    <col min="15109" max="15109" width="19.7109375" style="88" customWidth="1"/>
    <col min="15110" max="15110" width="16.140625" style="88" customWidth="1"/>
    <col min="15111" max="15111" width="16.42578125" style="88" customWidth="1"/>
    <col min="15112" max="15112" width="13.7109375" style="88" customWidth="1"/>
    <col min="15113" max="15113" width="13.140625" style="88" customWidth="1"/>
    <col min="15114" max="15114" width="13.7109375" style="88" customWidth="1"/>
    <col min="15115" max="15115" width="18.28515625" style="88" customWidth="1"/>
    <col min="15116" max="15360" width="2.140625" style="88"/>
    <col min="15361" max="15361" width="22.85546875" style="88" customWidth="1"/>
    <col min="15362" max="15362" width="19.140625" style="88" customWidth="1"/>
    <col min="15363" max="15363" width="20" style="88" customWidth="1"/>
    <col min="15364" max="15364" width="18" style="88" customWidth="1"/>
    <col min="15365" max="15365" width="19.7109375" style="88" customWidth="1"/>
    <col min="15366" max="15366" width="16.140625" style="88" customWidth="1"/>
    <col min="15367" max="15367" width="16.42578125" style="88" customWidth="1"/>
    <col min="15368" max="15368" width="13.7109375" style="88" customWidth="1"/>
    <col min="15369" max="15369" width="13.140625" style="88" customWidth="1"/>
    <col min="15370" max="15370" width="13.7109375" style="88" customWidth="1"/>
    <col min="15371" max="15371" width="18.28515625" style="88" customWidth="1"/>
    <col min="15372" max="15616" width="2.140625" style="88"/>
    <col min="15617" max="15617" width="22.85546875" style="88" customWidth="1"/>
    <col min="15618" max="15618" width="19.140625" style="88" customWidth="1"/>
    <col min="15619" max="15619" width="20" style="88" customWidth="1"/>
    <col min="15620" max="15620" width="18" style="88" customWidth="1"/>
    <col min="15621" max="15621" width="19.7109375" style="88" customWidth="1"/>
    <col min="15622" max="15622" width="16.140625" style="88" customWidth="1"/>
    <col min="15623" max="15623" width="16.42578125" style="88" customWidth="1"/>
    <col min="15624" max="15624" width="13.7109375" style="88" customWidth="1"/>
    <col min="15625" max="15625" width="13.140625" style="88" customWidth="1"/>
    <col min="15626" max="15626" width="13.7109375" style="88" customWidth="1"/>
    <col min="15627" max="15627" width="18.28515625" style="88" customWidth="1"/>
    <col min="15628" max="15872" width="2.140625" style="88"/>
    <col min="15873" max="15873" width="22.85546875" style="88" customWidth="1"/>
    <col min="15874" max="15874" width="19.140625" style="88" customWidth="1"/>
    <col min="15875" max="15875" width="20" style="88" customWidth="1"/>
    <col min="15876" max="15876" width="18" style="88" customWidth="1"/>
    <col min="15877" max="15877" width="19.7109375" style="88" customWidth="1"/>
    <col min="15878" max="15878" width="16.140625" style="88" customWidth="1"/>
    <col min="15879" max="15879" width="16.42578125" style="88" customWidth="1"/>
    <col min="15880" max="15880" width="13.7109375" style="88" customWidth="1"/>
    <col min="15881" max="15881" width="13.140625" style="88" customWidth="1"/>
    <col min="15882" max="15882" width="13.7109375" style="88" customWidth="1"/>
    <col min="15883" max="15883" width="18.28515625" style="88" customWidth="1"/>
    <col min="15884" max="16128" width="2.140625" style="88"/>
    <col min="16129" max="16129" width="22.85546875" style="88" customWidth="1"/>
    <col min="16130" max="16130" width="19.140625" style="88" customWidth="1"/>
    <col min="16131" max="16131" width="20" style="88" customWidth="1"/>
    <col min="16132" max="16132" width="18" style="88" customWidth="1"/>
    <col min="16133" max="16133" width="19.7109375" style="88" customWidth="1"/>
    <col min="16134" max="16134" width="16.140625" style="88" customWidth="1"/>
    <col min="16135" max="16135" width="16.42578125" style="88" customWidth="1"/>
    <col min="16136" max="16136" width="13.7109375" style="88" customWidth="1"/>
    <col min="16137" max="16137" width="13.140625" style="88" customWidth="1"/>
    <col min="16138" max="16138" width="13.7109375" style="88" customWidth="1"/>
    <col min="16139" max="16139" width="18.28515625" style="88" customWidth="1"/>
    <col min="16140" max="16384" width="2.140625" style="88"/>
  </cols>
  <sheetData>
    <row r="1" spans="1:10" s="79" customFormat="1" ht="15.75">
      <c r="A1" s="78"/>
      <c r="D1" s="80"/>
      <c r="E1" s="81"/>
      <c r="F1" s="82" t="s">
        <v>177</v>
      </c>
      <c r="G1" s="82"/>
      <c r="H1" s="82"/>
      <c r="I1" s="82"/>
      <c r="J1" s="83"/>
    </row>
    <row r="2" spans="1:10" s="79" customFormat="1" ht="49.5" customHeight="1">
      <c r="B2" s="84"/>
      <c r="C2" s="84"/>
      <c r="D2" s="85"/>
      <c r="E2" s="85"/>
      <c r="F2" s="869" t="s">
        <v>178</v>
      </c>
      <c r="G2" s="869"/>
      <c r="H2" s="869"/>
      <c r="I2" s="869"/>
      <c r="J2" s="869"/>
    </row>
    <row r="3" spans="1:10" ht="28.5" customHeight="1">
      <c r="A3" s="86" t="s">
        <v>179</v>
      </c>
      <c r="B3" s="87"/>
      <c r="C3" s="87"/>
      <c r="D3" s="87"/>
      <c r="E3" s="87"/>
      <c r="F3" s="87"/>
      <c r="G3" s="87"/>
      <c r="H3" s="87"/>
      <c r="I3" s="87"/>
    </row>
    <row r="4" spans="1:10" ht="13.5" thickBot="1">
      <c r="A4" s="89"/>
      <c r="B4" s="90"/>
      <c r="C4" s="90"/>
      <c r="D4" s="90"/>
      <c r="E4" s="90"/>
      <c r="F4" s="90"/>
      <c r="G4" s="90"/>
      <c r="H4" s="89"/>
      <c r="I4" s="89"/>
    </row>
    <row r="5" spans="1:10" ht="15" customHeight="1" thickBot="1">
      <c r="A5" s="91"/>
      <c r="B5" s="92" t="s">
        <v>180</v>
      </c>
      <c r="C5" s="93"/>
      <c r="D5" s="93"/>
      <c r="E5" s="93"/>
      <c r="F5" s="93"/>
      <c r="G5" s="94"/>
      <c r="H5" s="95"/>
      <c r="I5" s="95"/>
    </row>
    <row r="6" spans="1:10" ht="150">
      <c r="A6" s="96" t="s">
        <v>181</v>
      </c>
      <c r="B6" s="97" t="s">
        <v>182</v>
      </c>
      <c r="C6" s="749" t="s">
        <v>183</v>
      </c>
      <c r="D6" s="97" t="s">
        <v>184</v>
      </c>
      <c r="E6" s="98" t="s">
        <v>185</v>
      </c>
      <c r="F6" s="99" t="s">
        <v>186</v>
      </c>
      <c r="G6" s="99" t="s">
        <v>187</v>
      </c>
      <c r="H6" s="99" t="s">
        <v>188</v>
      </c>
      <c r="I6" s="100" t="s">
        <v>189</v>
      </c>
      <c r="J6" s="101" t="s">
        <v>91</v>
      </c>
    </row>
    <row r="7" spans="1:10" s="105" customFormat="1" ht="14.25" customHeight="1">
      <c r="A7" s="102" t="s">
        <v>190</v>
      </c>
      <c r="B7" s="103"/>
      <c r="C7" s="103"/>
      <c r="D7" s="103"/>
      <c r="E7" s="103"/>
      <c r="F7" s="103"/>
      <c r="G7" s="103"/>
      <c r="H7" s="103"/>
      <c r="I7" s="104"/>
    </row>
    <row r="8" spans="1:10" s="105" customFormat="1" ht="15">
      <c r="A8" s="106" t="s">
        <v>8</v>
      </c>
      <c r="B8" s="107">
        <v>335771971.38999993</v>
      </c>
      <c r="C8" s="107">
        <v>365184.50000000047</v>
      </c>
      <c r="D8" s="107">
        <v>245347513.29000002</v>
      </c>
      <c r="E8" s="107">
        <v>7102260.169999999</v>
      </c>
      <c r="F8" s="107">
        <v>297284.40999999997</v>
      </c>
      <c r="G8" s="107">
        <v>7869572.6300000008</v>
      </c>
      <c r="H8" s="107">
        <v>88737228.679999977</v>
      </c>
      <c r="I8" s="108">
        <v>685125830.57000005</v>
      </c>
    </row>
    <row r="9" spans="1:10" ht="15">
      <c r="A9" s="106" t="s">
        <v>191</v>
      </c>
      <c r="B9" s="107">
        <f>SUM(B10:B12)</f>
        <v>52703297.289999999</v>
      </c>
      <c r="C9" s="107">
        <f>SUM(C10:C12)</f>
        <v>0</v>
      </c>
      <c r="D9" s="109">
        <f>SUM(D11:D12)</f>
        <v>17422394.84</v>
      </c>
      <c r="E9" s="109">
        <f>SUM(E11:E12)</f>
        <v>515915.56</v>
      </c>
      <c r="F9" s="107">
        <f>SUM(F10:F12)</f>
        <v>152346.82999999999</v>
      </c>
      <c r="G9" s="107">
        <f>SUM(G10:G12)</f>
        <v>1146315.6099999999</v>
      </c>
      <c r="H9" s="107">
        <f>SUM(H10:H12)</f>
        <v>62399502.799999997</v>
      </c>
      <c r="I9" s="108">
        <f>SUM(I10:I12)</f>
        <v>134339772.93000001</v>
      </c>
    </row>
    <row r="10" spans="1:10" ht="15">
      <c r="A10" s="110" t="s">
        <v>192</v>
      </c>
      <c r="B10" s="111">
        <v>4792168.93</v>
      </c>
      <c r="C10" s="112">
        <v>0</v>
      </c>
      <c r="D10" s="113">
        <v>0</v>
      </c>
      <c r="E10" s="113">
        <v>0</v>
      </c>
      <c r="F10" s="114">
        <v>0</v>
      </c>
      <c r="G10" s="111">
        <f>570019.78-3653.4</f>
        <v>566366.38</v>
      </c>
      <c r="H10" s="111">
        <f>3845431.62-3129960.36+36645</f>
        <v>752116.26000000024</v>
      </c>
      <c r="I10" s="115">
        <f t="shared" ref="I10:I12" si="0">B10+SUM(D10:H10)</f>
        <v>6110651.5700000003</v>
      </c>
    </row>
    <row r="11" spans="1:10" ht="15">
      <c r="A11" s="110" t="s">
        <v>193</v>
      </c>
      <c r="B11" s="111">
        <v>47911128.359999999</v>
      </c>
      <c r="C11" s="111">
        <v>0</v>
      </c>
      <c r="D11" s="116">
        <v>14797451.09</v>
      </c>
      <c r="E11" s="116">
        <v>0</v>
      </c>
      <c r="F11" s="117">
        <v>0</v>
      </c>
      <c r="G11" s="111">
        <v>108789.59</v>
      </c>
      <c r="H11" s="111">
        <f>66205102.32-793350</f>
        <v>65411752.32</v>
      </c>
      <c r="I11" s="115">
        <f t="shared" si="0"/>
        <v>128229121.36</v>
      </c>
    </row>
    <row r="12" spans="1:10" ht="15">
      <c r="A12" s="110" t="s">
        <v>194</v>
      </c>
      <c r="B12" s="111">
        <v>0</v>
      </c>
      <c r="C12" s="117">
        <v>0</v>
      </c>
      <c r="D12" s="111">
        <v>2624943.75</v>
      </c>
      <c r="E12" s="111">
        <v>515915.56</v>
      </c>
      <c r="F12" s="111">
        <v>152346.82999999999</v>
      </c>
      <c r="G12" s="118">
        <f>467506.24+3653.4</f>
        <v>471159.64</v>
      </c>
      <c r="H12" s="111">
        <f>-3760712.38-3653.4</f>
        <v>-3764365.78</v>
      </c>
      <c r="I12" s="115">
        <f t="shared" si="0"/>
        <v>0</v>
      </c>
    </row>
    <row r="13" spans="1:10" ht="15">
      <c r="A13" s="106" t="s">
        <v>195</v>
      </c>
      <c r="B13" s="107">
        <f t="shared" ref="B13:I13" si="1">SUM(B14:B15)</f>
        <v>9762974.7300000004</v>
      </c>
      <c r="C13" s="107">
        <f t="shared" si="1"/>
        <v>50578.71</v>
      </c>
      <c r="D13" s="107">
        <f t="shared" si="1"/>
        <v>0</v>
      </c>
      <c r="E13" s="107">
        <f t="shared" si="1"/>
        <v>0</v>
      </c>
      <c r="F13" s="107">
        <f t="shared" si="1"/>
        <v>0</v>
      </c>
      <c r="G13" s="107">
        <f t="shared" si="1"/>
        <v>38625.589999999997</v>
      </c>
      <c r="H13" s="107">
        <f t="shared" si="1"/>
        <v>0</v>
      </c>
      <c r="I13" s="108">
        <f t="shared" si="1"/>
        <v>9801600.3200000003</v>
      </c>
    </row>
    <row r="14" spans="1:10" ht="15">
      <c r="A14" s="110" t="s">
        <v>196</v>
      </c>
      <c r="B14" s="117">
        <v>379.32</v>
      </c>
      <c r="C14" s="117">
        <v>0</v>
      </c>
      <c r="D14" s="111">
        <v>0</v>
      </c>
      <c r="E14" s="111">
        <v>0</v>
      </c>
      <c r="F14" s="111">
        <v>0</v>
      </c>
      <c r="G14" s="111">
        <v>36571.589999999997</v>
      </c>
      <c r="H14" s="117">
        <v>0</v>
      </c>
      <c r="I14" s="119">
        <f>B14+SUM(D14:H14)</f>
        <v>36950.909999999996</v>
      </c>
    </row>
    <row r="15" spans="1:10" ht="15">
      <c r="A15" s="110" t="s">
        <v>193</v>
      </c>
      <c r="B15" s="111">
        <v>9762595.4100000001</v>
      </c>
      <c r="C15" s="111">
        <v>50578.71</v>
      </c>
      <c r="D15" s="111">
        <v>0</v>
      </c>
      <c r="E15" s="111">
        <v>0</v>
      </c>
      <c r="F15" s="117">
        <v>0</v>
      </c>
      <c r="G15" s="111">
        <v>2054</v>
      </c>
      <c r="H15" s="111">
        <v>0</v>
      </c>
      <c r="I15" s="119">
        <f>B15+SUM(D15:H15)</f>
        <v>9764649.4100000001</v>
      </c>
    </row>
    <row r="16" spans="1:10" ht="15">
      <c r="A16" s="106" t="s">
        <v>9</v>
      </c>
      <c r="B16" s="107">
        <f t="shared" ref="B16:I16" si="2">B8+B9-B13</f>
        <v>378712293.94999993</v>
      </c>
      <c r="C16" s="107">
        <f t="shared" si="2"/>
        <v>314605.79000000044</v>
      </c>
      <c r="D16" s="107">
        <f t="shared" si="2"/>
        <v>262769908.13000003</v>
      </c>
      <c r="E16" s="107">
        <f t="shared" si="2"/>
        <v>7618175.7299999986</v>
      </c>
      <c r="F16" s="107">
        <f t="shared" si="2"/>
        <v>449631.24</v>
      </c>
      <c r="G16" s="107">
        <f t="shared" si="2"/>
        <v>8977262.6500000004</v>
      </c>
      <c r="H16" s="107">
        <f t="shared" si="2"/>
        <v>151136731.47999996</v>
      </c>
      <c r="I16" s="108">
        <f t="shared" si="2"/>
        <v>809664003.17999995</v>
      </c>
    </row>
    <row r="17" spans="1:10" ht="15">
      <c r="A17" s="120" t="s">
        <v>197</v>
      </c>
      <c r="B17" s="121"/>
      <c r="C17" s="121"/>
      <c r="D17" s="121"/>
      <c r="E17" s="121"/>
      <c r="F17" s="121"/>
      <c r="G17" s="121"/>
      <c r="H17" s="121"/>
      <c r="I17" s="122"/>
    </row>
    <row r="18" spans="1:10" ht="15">
      <c r="A18" s="106" t="s">
        <v>8</v>
      </c>
      <c r="B18" s="107">
        <v>19205114.380000003</v>
      </c>
      <c r="C18" s="107">
        <v>0</v>
      </c>
      <c r="D18" s="107">
        <v>99844149.579999983</v>
      </c>
      <c r="E18" s="107">
        <v>4002905.98</v>
      </c>
      <c r="F18" s="107">
        <v>276785.51</v>
      </c>
      <c r="G18" s="107">
        <v>7345656.0599999996</v>
      </c>
      <c r="H18" s="107">
        <v>0</v>
      </c>
      <c r="I18" s="108">
        <v>130674611.50999999</v>
      </c>
    </row>
    <row r="19" spans="1:10" ht="15">
      <c r="A19" s="106" t="s">
        <v>191</v>
      </c>
      <c r="B19" s="107">
        <f t="shared" ref="B19:H19" si="3">SUM(B20:B22)</f>
        <v>3267862.73</v>
      </c>
      <c r="C19" s="107">
        <f t="shared" si="3"/>
        <v>0</v>
      </c>
      <c r="D19" s="107">
        <f t="shared" si="3"/>
        <v>8864839.4399999995</v>
      </c>
      <c r="E19" s="107">
        <f t="shared" si="3"/>
        <v>431965.36</v>
      </c>
      <c r="F19" s="107">
        <f t="shared" si="3"/>
        <v>23038.01</v>
      </c>
      <c r="G19" s="107">
        <f t="shared" si="3"/>
        <v>864456.49</v>
      </c>
      <c r="H19" s="107">
        <f t="shared" si="3"/>
        <v>0</v>
      </c>
      <c r="I19" s="108">
        <f>SUM(I20:I22)</f>
        <v>13452162.029999999</v>
      </c>
    </row>
    <row r="20" spans="1:10" ht="15">
      <c r="A20" s="110" t="s">
        <v>198</v>
      </c>
      <c r="B20" s="111">
        <f>3267862.73-188098.61</f>
        <v>3079764.12</v>
      </c>
      <c r="C20" s="111">
        <v>0</v>
      </c>
      <c r="D20" s="111">
        <f>8864839.44-1250130.98</f>
        <v>7614708.459999999</v>
      </c>
      <c r="E20" s="111">
        <v>431965.36</v>
      </c>
      <c r="F20" s="111">
        <v>23038.01</v>
      </c>
      <c r="G20" s="111">
        <f>185647.12+605570.97</f>
        <v>791218.09</v>
      </c>
      <c r="H20" s="117">
        <v>0</v>
      </c>
      <c r="I20" s="119">
        <f>B20+SUM(D20:H20)</f>
        <v>11940694.039999999</v>
      </c>
    </row>
    <row r="21" spans="1:10" ht="15">
      <c r="A21" s="110" t="s">
        <v>193</v>
      </c>
      <c r="B21" s="111">
        <v>188098.61</v>
      </c>
      <c r="C21" s="117">
        <v>0</v>
      </c>
      <c r="D21" s="111">
        <v>1250130.98</v>
      </c>
      <c r="E21" s="111">
        <v>0</v>
      </c>
      <c r="F21" s="117">
        <v>0</v>
      </c>
      <c r="G21" s="111">
        <v>73238.399999999994</v>
      </c>
      <c r="H21" s="117">
        <v>0</v>
      </c>
      <c r="I21" s="115">
        <f t="shared" ref="I21:I25" si="4">B21+SUM(D21:H21)</f>
        <v>1511467.9899999998</v>
      </c>
    </row>
    <row r="22" spans="1:10" ht="15">
      <c r="A22" s="110" t="s">
        <v>194</v>
      </c>
      <c r="B22" s="117"/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5">
        <f t="shared" si="4"/>
        <v>0</v>
      </c>
    </row>
    <row r="23" spans="1:10" ht="15">
      <c r="A23" s="106" t="s">
        <v>195</v>
      </c>
      <c r="B23" s="107">
        <f t="shared" ref="B23:I23" si="5">SUM(B24:B25)</f>
        <v>3214289.81</v>
      </c>
      <c r="C23" s="107">
        <f t="shared" si="5"/>
        <v>0</v>
      </c>
      <c r="D23" s="107">
        <f t="shared" si="5"/>
        <v>0</v>
      </c>
      <c r="E23" s="107">
        <f t="shared" si="5"/>
        <v>0</v>
      </c>
      <c r="F23" s="107">
        <f t="shared" si="5"/>
        <v>0</v>
      </c>
      <c r="G23" s="107">
        <f t="shared" si="5"/>
        <v>38625.589999999997</v>
      </c>
      <c r="H23" s="107">
        <f t="shared" si="5"/>
        <v>0</v>
      </c>
      <c r="I23" s="108">
        <f t="shared" si="5"/>
        <v>3252915.4</v>
      </c>
    </row>
    <row r="24" spans="1:10" ht="15">
      <c r="A24" s="110" t="s">
        <v>196</v>
      </c>
      <c r="B24" s="117">
        <v>0</v>
      </c>
      <c r="C24" s="117">
        <v>0</v>
      </c>
      <c r="D24" s="111">
        <v>0</v>
      </c>
      <c r="E24" s="111">
        <v>0</v>
      </c>
      <c r="F24" s="111">
        <v>0</v>
      </c>
      <c r="G24" s="111">
        <v>36571.589999999997</v>
      </c>
      <c r="H24" s="117">
        <v>0</v>
      </c>
      <c r="I24" s="115">
        <f t="shared" si="4"/>
        <v>36571.589999999997</v>
      </c>
    </row>
    <row r="25" spans="1:10" ht="15">
      <c r="A25" s="110" t="s">
        <v>193</v>
      </c>
      <c r="B25" s="111">
        <v>3214289.81</v>
      </c>
      <c r="C25" s="117">
        <v>0</v>
      </c>
      <c r="D25" s="111">
        <v>0</v>
      </c>
      <c r="E25" s="111">
        <v>0</v>
      </c>
      <c r="F25" s="117">
        <v>0</v>
      </c>
      <c r="G25" s="111">
        <v>2054</v>
      </c>
      <c r="H25" s="111">
        <v>0</v>
      </c>
      <c r="I25" s="115">
        <f t="shared" si="4"/>
        <v>3216343.81</v>
      </c>
    </row>
    <row r="26" spans="1:10" ht="15">
      <c r="A26" s="106" t="s">
        <v>9</v>
      </c>
      <c r="B26" s="107">
        <f t="shared" ref="B26:H26" si="6">B18+B19-B23</f>
        <v>19258687.300000004</v>
      </c>
      <c r="C26" s="107">
        <f t="shared" si="6"/>
        <v>0</v>
      </c>
      <c r="D26" s="107">
        <f t="shared" si="6"/>
        <v>108708989.01999998</v>
      </c>
      <c r="E26" s="107">
        <f t="shared" si="6"/>
        <v>4434871.34</v>
      </c>
      <c r="F26" s="107">
        <f t="shared" si="6"/>
        <v>299823.52</v>
      </c>
      <c r="G26" s="107">
        <f t="shared" si="6"/>
        <v>8171486.96</v>
      </c>
      <c r="H26" s="107">
        <f t="shared" si="6"/>
        <v>0</v>
      </c>
      <c r="I26" s="108">
        <f>I18+I19-I23</f>
        <v>140873858.13999999</v>
      </c>
    </row>
    <row r="27" spans="1:10" ht="15">
      <c r="A27" s="120" t="s">
        <v>199</v>
      </c>
      <c r="B27" s="121"/>
      <c r="C27" s="121"/>
      <c r="D27" s="121"/>
      <c r="E27" s="121"/>
      <c r="F27" s="121"/>
      <c r="G27" s="121"/>
      <c r="H27" s="121"/>
      <c r="I27" s="122"/>
    </row>
    <row r="28" spans="1:10" ht="15">
      <c r="A28" s="106" t="s">
        <v>8</v>
      </c>
      <c r="B28" s="107">
        <v>64825.479999999996</v>
      </c>
      <c r="C28" s="107">
        <v>64825.479999999996</v>
      </c>
      <c r="D28" s="107">
        <v>0</v>
      </c>
      <c r="E28" s="107">
        <v>0</v>
      </c>
      <c r="F28" s="107">
        <v>0</v>
      </c>
      <c r="G28" s="107">
        <v>0</v>
      </c>
      <c r="H28" s="107">
        <v>2149552.4699999997</v>
      </c>
      <c r="I28" s="123">
        <f>B28+SUM(D28:H28)</f>
        <v>2214377.9499999997</v>
      </c>
    </row>
    <row r="29" spans="1:10" ht="15">
      <c r="A29" s="124" t="s">
        <v>200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  <c r="H29" s="126">
        <v>0</v>
      </c>
      <c r="I29" s="127">
        <f>B29+SUM(D29:H29)</f>
        <v>0</v>
      </c>
    </row>
    <row r="30" spans="1:10" ht="15">
      <c r="A30" s="128" t="s">
        <v>201</v>
      </c>
      <c r="B30" s="129">
        <v>1026.27</v>
      </c>
      <c r="C30" s="129">
        <v>1026.27</v>
      </c>
      <c r="D30" s="129">
        <v>0</v>
      </c>
      <c r="E30" s="129">
        <v>0</v>
      </c>
      <c r="F30" s="129">
        <v>0</v>
      </c>
      <c r="G30" s="129">
        <v>0</v>
      </c>
      <c r="H30" s="130">
        <v>0</v>
      </c>
      <c r="I30" s="115">
        <f>B30+SUM(D30:H30)</f>
        <v>1026.27</v>
      </c>
    </row>
    <row r="31" spans="1:10" ht="15">
      <c r="A31" s="131" t="s">
        <v>9</v>
      </c>
      <c r="B31" s="132">
        <f t="shared" ref="B31:I31" si="7">B28+B29-B30</f>
        <v>63799.21</v>
      </c>
      <c r="C31" s="132">
        <f t="shared" si="7"/>
        <v>63799.21</v>
      </c>
      <c r="D31" s="132">
        <f t="shared" si="7"/>
        <v>0</v>
      </c>
      <c r="E31" s="132">
        <f t="shared" si="7"/>
        <v>0</v>
      </c>
      <c r="F31" s="132">
        <f t="shared" si="7"/>
        <v>0</v>
      </c>
      <c r="G31" s="132">
        <f t="shared" si="7"/>
        <v>0</v>
      </c>
      <c r="H31" s="132">
        <f t="shared" si="7"/>
        <v>2149552.4699999997</v>
      </c>
      <c r="I31" s="133">
        <f t="shared" si="7"/>
        <v>2213351.6799999997</v>
      </c>
    </row>
    <row r="32" spans="1:10" ht="15">
      <c r="A32" s="102" t="s">
        <v>202</v>
      </c>
      <c r="B32" s="103"/>
      <c r="C32" s="103"/>
      <c r="D32" s="103"/>
      <c r="E32" s="103"/>
      <c r="F32" s="103"/>
      <c r="G32" s="103"/>
      <c r="H32" s="103"/>
      <c r="I32" s="104"/>
      <c r="J32" s="88" t="s">
        <v>203</v>
      </c>
    </row>
    <row r="33" spans="1:9" ht="15">
      <c r="A33" s="134" t="s">
        <v>8</v>
      </c>
      <c r="B33" s="135">
        <f t="shared" ref="B33:I33" si="8">B8-B18-B28</f>
        <v>316502031.52999991</v>
      </c>
      <c r="C33" s="135">
        <f t="shared" si="8"/>
        <v>300359.02000000048</v>
      </c>
      <c r="D33" s="135">
        <f t="shared" si="8"/>
        <v>145503363.71000004</v>
      </c>
      <c r="E33" s="135">
        <f t="shared" si="8"/>
        <v>3099354.189999999</v>
      </c>
      <c r="F33" s="135">
        <f t="shared" si="8"/>
        <v>20498.899999999965</v>
      </c>
      <c r="G33" s="135">
        <f t="shared" si="8"/>
        <v>523916.57000000123</v>
      </c>
      <c r="H33" s="135">
        <f t="shared" si="8"/>
        <v>86587676.209999979</v>
      </c>
      <c r="I33" s="136">
        <f t="shared" si="8"/>
        <v>552236841.11000001</v>
      </c>
    </row>
    <row r="34" spans="1:9" ht="15">
      <c r="A34" s="137" t="s">
        <v>9</v>
      </c>
      <c r="B34" s="138">
        <f t="shared" ref="B34:I34" si="9">B16-B26-B31</f>
        <v>359389807.43999994</v>
      </c>
      <c r="C34" s="138">
        <f t="shared" si="9"/>
        <v>250806.58000000045</v>
      </c>
      <c r="D34" s="138">
        <f t="shared" si="9"/>
        <v>154060919.11000004</v>
      </c>
      <c r="E34" s="138">
        <f t="shared" si="9"/>
        <v>3183304.3899999987</v>
      </c>
      <c r="F34" s="138">
        <f t="shared" si="9"/>
        <v>149807.71999999997</v>
      </c>
      <c r="G34" s="138">
        <f t="shared" si="9"/>
        <v>805775.69000000041</v>
      </c>
      <c r="H34" s="138">
        <f t="shared" si="9"/>
        <v>148987179.00999996</v>
      </c>
      <c r="I34" s="139">
        <f t="shared" si="9"/>
        <v>666576793.36000001</v>
      </c>
    </row>
    <row r="35" spans="1:9">
      <c r="A35" s="140"/>
      <c r="B35" s="141"/>
      <c r="C35" s="141"/>
      <c r="D35" s="141"/>
      <c r="E35" s="141"/>
      <c r="F35" s="141"/>
      <c r="G35" s="141"/>
      <c r="H35" s="141"/>
      <c r="I35" s="141"/>
    </row>
    <row r="36" spans="1:9" ht="15">
      <c r="A36" s="142" t="s">
        <v>204</v>
      </c>
      <c r="B36" s="143"/>
    </row>
    <row r="37" spans="1:9">
      <c r="A37" s="144"/>
      <c r="B37" s="144"/>
    </row>
    <row r="38" spans="1:9" ht="56.25" customHeight="1">
      <c r="A38" s="145" t="s">
        <v>205</v>
      </c>
      <c r="B38" s="145" t="s">
        <v>206</v>
      </c>
    </row>
    <row r="39" spans="1:9" ht="15">
      <c r="A39" s="146" t="s">
        <v>190</v>
      </c>
      <c r="B39" s="147"/>
    </row>
    <row r="40" spans="1:9" ht="15">
      <c r="A40" s="148" t="s">
        <v>8</v>
      </c>
      <c r="B40" s="149">
        <v>591931.39</v>
      </c>
    </row>
    <row r="41" spans="1:9" ht="15">
      <c r="A41" s="150" t="s">
        <v>191</v>
      </c>
      <c r="B41" s="151">
        <f>SUM(B42:B43)</f>
        <v>0</v>
      </c>
    </row>
    <row r="42" spans="1:9" ht="15">
      <c r="A42" s="152" t="s">
        <v>192</v>
      </c>
      <c r="B42" s="153">
        <v>0</v>
      </c>
    </row>
    <row r="43" spans="1:9" ht="15">
      <c r="A43" s="152" t="s">
        <v>193</v>
      </c>
      <c r="B43" s="153">
        <v>0</v>
      </c>
    </row>
    <row r="44" spans="1:9" ht="15">
      <c r="A44" s="150" t="s">
        <v>195</v>
      </c>
      <c r="B44" s="151">
        <f>SUM(B45:B46)</f>
        <v>0</v>
      </c>
    </row>
    <row r="45" spans="1:9" ht="15">
      <c r="A45" s="152" t="s">
        <v>196</v>
      </c>
      <c r="B45" s="153">
        <v>0</v>
      </c>
    </row>
    <row r="46" spans="1:9" ht="15">
      <c r="A46" s="152" t="s">
        <v>193</v>
      </c>
      <c r="B46" s="153">
        <v>0</v>
      </c>
    </row>
    <row r="47" spans="1:9" ht="15">
      <c r="A47" s="150" t="s">
        <v>9</v>
      </c>
      <c r="B47" s="151">
        <f>B40+B41-B44</f>
        <v>591931.39</v>
      </c>
    </row>
    <row r="48" spans="1:9" ht="15">
      <c r="A48" s="146" t="s">
        <v>197</v>
      </c>
      <c r="B48" s="147"/>
    </row>
    <row r="49" spans="1:2" ht="15">
      <c r="A49" s="148" t="s">
        <v>8</v>
      </c>
      <c r="B49" s="154">
        <f>475487.81+94662.33</f>
        <v>570150.14</v>
      </c>
    </row>
    <row r="50" spans="1:2" ht="15">
      <c r="A50" s="150" t="s">
        <v>191</v>
      </c>
      <c r="B50" s="151">
        <f>SUM(B51:B52)</f>
        <v>15375</v>
      </c>
    </row>
    <row r="51" spans="1:2" ht="15">
      <c r="A51" s="152" t="s">
        <v>198</v>
      </c>
      <c r="B51" s="153">
        <v>15375</v>
      </c>
    </row>
    <row r="52" spans="1:2" ht="15">
      <c r="A52" s="152" t="s">
        <v>193</v>
      </c>
      <c r="B52" s="155">
        <v>0</v>
      </c>
    </row>
    <row r="53" spans="1:2" ht="15">
      <c r="A53" s="150" t="s">
        <v>195</v>
      </c>
      <c r="B53" s="151">
        <f>SUM(B54:B55)</f>
        <v>0</v>
      </c>
    </row>
    <row r="54" spans="1:2" ht="15">
      <c r="A54" s="152" t="s">
        <v>196</v>
      </c>
      <c r="B54" s="153">
        <v>0</v>
      </c>
    </row>
    <row r="55" spans="1:2" ht="15">
      <c r="A55" s="156" t="s">
        <v>193</v>
      </c>
      <c r="B55" s="157">
        <v>0</v>
      </c>
    </row>
    <row r="56" spans="1:2" ht="15">
      <c r="A56" s="158" t="s">
        <v>9</v>
      </c>
      <c r="B56" s="159">
        <f>B49+B50-B53</f>
        <v>585525.14</v>
      </c>
    </row>
    <row r="57" spans="1:2" ht="15">
      <c r="A57" s="160" t="s">
        <v>199</v>
      </c>
      <c r="B57" s="147"/>
    </row>
    <row r="58" spans="1:2" ht="15">
      <c r="A58" s="148" t="s">
        <v>8</v>
      </c>
      <c r="B58" s="149">
        <v>0</v>
      </c>
    </row>
    <row r="59" spans="1:2" ht="15">
      <c r="A59" s="161" t="s">
        <v>200</v>
      </c>
      <c r="B59" s="162">
        <v>0</v>
      </c>
    </row>
    <row r="60" spans="1:2" ht="15">
      <c r="A60" s="161" t="s">
        <v>201</v>
      </c>
      <c r="B60" s="162">
        <v>0</v>
      </c>
    </row>
    <row r="61" spans="1:2" ht="15">
      <c r="A61" s="163" t="s">
        <v>9</v>
      </c>
      <c r="B61" s="164">
        <f>B58+B59-B60</f>
        <v>0</v>
      </c>
    </row>
    <row r="62" spans="1:2" ht="15">
      <c r="A62" s="146" t="s">
        <v>202</v>
      </c>
      <c r="B62" s="147"/>
    </row>
    <row r="63" spans="1:2" ht="15">
      <c r="A63" s="148" t="s">
        <v>207</v>
      </c>
      <c r="B63" s="165">
        <f>B40-B49</f>
        <v>21781.25</v>
      </c>
    </row>
    <row r="64" spans="1:2" ht="15">
      <c r="A64" s="166" t="s">
        <v>9</v>
      </c>
      <c r="B64" s="165">
        <f>B47-B56-B61</f>
        <v>6406.25</v>
      </c>
    </row>
    <row r="70" spans="1:5" ht="15">
      <c r="A70" s="167" t="s">
        <v>208</v>
      </c>
      <c r="B70" s="168"/>
      <c r="C70" s="168"/>
      <c r="D70" s="168"/>
      <c r="E70" s="168"/>
    </row>
    <row r="71" spans="1:5" ht="15">
      <c r="A71" s="870" t="s">
        <v>209</v>
      </c>
      <c r="B71" s="871"/>
      <c r="C71" s="871"/>
      <c r="D71" s="750"/>
      <c r="E71" s="750"/>
    </row>
    <row r="72" spans="1:5" ht="222.75" customHeight="1" thickBot="1">
      <c r="A72" s="751" t="s">
        <v>210</v>
      </c>
      <c r="B72" s="752" t="s">
        <v>211</v>
      </c>
      <c r="C72" s="752" t="s">
        <v>212</v>
      </c>
      <c r="D72" s="752" t="s">
        <v>213</v>
      </c>
      <c r="E72" s="753" t="s">
        <v>214</v>
      </c>
    </row>
    <row r="73" spans="1:5" ht="15.75" thickBot="1">
      <c r="A73" s="754" t="s">
        <v>190</v>
      </c>
      <c r="B73" s="755"/>
      <c r="C73" s="755"/>
      <c r="D73" s="755"/>
      <c r="E73" s="756"/>
    </row>
    <row r="74" spans="1:5" ht="15">
      <c r="A74" s="757" t="s">
        <v>215</v>
      </c>
      <c r="B74" s="758"/>
      <c r="C74" s="758"/>
      <c r="D74" s="758"/>
      <c r="E74" s="759">
        <f>B74+C74+D74</f>
        <v>0</v>
      </c>
    </row>
    <row r="75" spans="1:5" ht="15">
      <c r="A75" s="760" t="s">
        <v>200</v>
      </c>
      <c r="B75" s="761">
        <f>SUM(B76:B77)</f>
        <v>0</v>
      </c>
      <c r="C75" s="761">
        <f>SUM(C76:C77)</f>
        <v>0</v>
      </c>
      <c r="D75" s="761">
        <f>SUM(D76:D77)</f>
        <v>0</v>
      </c>
      <c r="E75" s="762">
        <f>SUM(E76:E77)</f>
        <v>0</v>
      </c>
    </row>
    <row r="76" spans="1:5" ht="15">
      <c r="A76" s="763" t="s">
        <v>216</v>
      </c>
      <c r="B76" s="764"/>
      <c r="C76" s="764"/>
      <c r="D76" s="764"/>
      <c r="E76" s="765">
        <f>B76+C76+D76</f>
        <v>0</v>
      </c>
    </row>
    <row r="77" spans="1:5" ht="15">
      <c r="A77" s="763" t="s">
        <v>217</v>
      </c>
      <c r="B77" s="764"/>
      <c r="C77" s="764"/>
      <c r="D77" s="764"/>
      <c r="E77" s="765">
        <f>B77+C77+D77</f>
        <v>0</v>
      </c>
    </row>
    <row r="78" spans="1:5" ht="15">
      <c r="A78" s="760" t="s">
        <v>201</v>
      </c>
      <c r="B78" s="761">
        <f>SUM(B79:B81)</f>
        <v>0</v>
      </c>
      <c r="C78" s="761">
        <f>SUM(C79:C81)</f>
        <v>0</v>
      </c>
      <c r="D78" s="761">
        <f>SUM(D79:D81)</f>
        <v>0</v>
      </c>
      <c r="E78" s="762">
        <f>SUM(E79:E81)</f>
        <v>0</v>
      </c>
    </row>
    <row r="79" spans="1:5" ht="15">
      <c r="A79" s="763" t="s">
        <v>218</v>
      </c>
      <c r="B79" s="764"/>
      <c r="C79" s="764"/>
      <c r="D79" s="764"/>
      <c r="E79" s="765">
        <f>B79+C79+D79</f>
        <v>0</v>
      </c>
    </row>
    <row r="80" spans="1:5" ht="15">
      <c r="A80" s="763" t="s">
        <v>219</v>
      </c>
      <c r="B80" s="764"/>
      <c r="C80" s="764"/>
      <c r="D80" s="764"/>
      <c r="E80" s="765">
        <f>B80+C80+D80</f>
        <v>0</v>
      </c>
    </row>
    <row r="81" spans="1:5" ht="15">
      <c r="A81" s="766" t="s">
        <v>220</v>
      </c>
      <c r="B81" s="764"/>
      <c r="C81" s="764"/>
      <c r="D81" s="764"/>
      <c r="E81" s="765">
        <f>B81+C81+D81</f>
        <v>0</v>
      </c>
    </row>
    <row r="82" spans="1:5" ht="15.75" thickBot="1">
      <c r="A82" s="767" t="s">
        <v>221</v>
      </c>
      <c r="B82" s="768">
        <f>B74+B75-B78</f>
        <v>0</v>
      </c>
      <c r="C82" s="768">
        <f>C74+C75-C78</f>
        <v>0</v>
      </c>
      <c r="D82" s="768">
        <f>D74+D75-D78</f>
        <v>0</v>
      </c>
      <c r="E82" s="769">
        <f>E74+E75-E78</f>
        <v>0</v>
      </c>
    </row>
    <row r="83" spans="1:5" ht="15.75" thickBot="1">
      <c r="A83" s="770" t="s">
        <v>222</v>
      </c>
      <c r="B83" s="771"/>
      <c r="C83" s="771"/>
      <c r="D83" s="771"/>
      <c r="E83" s="771"/>
    </row>
    <row r="84" spans="1:5" ht="15">
      <c r="A84" s="757" t="s">
        <v>223</v>
      </c>
      <c r="B84" s="758"/>
      <c r="C84" s="758"/>
      <c r="D84" s="758"/>
      <c r="E84" s="759">
        <f>B84+C84+D84</f>
        <v>0</v>
      </c>
    </row>
    <row r="85" spans="1:5" ht="15">
      <c r="A85" s="760" t="s">
        <v>200</v>
      </c>
      <c r="B85" s="772"/>
      <c r="C85" s="772"/>
      <c r="D85" s="772"/>
      <c r="E85" s="762">
        <f>SUM(B85:D85)</f>
        <v>0</v>
      </c>
    </row>
    <row r="86" spans="1:5" ht="15">
      <c r="A86" s="760" t="s">
        <v>201</v>
      </c>
      <c r="B86" s="772"/>
      <c r="C86" s="772"/>
      <c r="D86" s="772"/>
      <c r="E86" s="762">
        <f>SUM(B86:D86)</f>
        <v>0</v>
      </c>
    </row>
    <row r="87" spans="1:5" ht="15.75" thickBot="1">
      <c r="A87" s="773" t="s">
        <v>224</v>
      </c>
      <c r="B87" s="774">
        <f>B84+B85-B86</f>
        <v>0</v>
      </c>
      <c r="C87" s="774">
        <f>C84+C85-C86</f>
        <v>0</v>
      </c>
      <c r="D87" s="774">
        <f>D84+D85-D86</f>
        <v>0</v>
      </c>
      <c r="E87" s="775">
        <f>E84+E85-E86</f>
        <v>0</v>
      </c>
    </row>
    <row r="88" spans="1:5" ht="15.75" thickBot="1">
      <c r="A88" s="776" t="s">
        <v>202</v>
      </c>
      <c r="B88" s="777"/>
      <c r="C88" s="777"/>
      <c r="D88" s="777"/>
      <c r="E88" s="778"/>
    </row>
    <row r="89" spans="1:5" ht="15">
      <c r="A89" s="779" t="s">
        <v>8</v>
      </c>
      <c r="B89" s="780">
        <f>B74-B84</f>
        <v>0</v>
      </c>
      <c r="C89" s="780">
        <f>C74-C84</f>
        <v>0</v>
      </c>
      <c r="D89" s="780">
        <f>D74-D84</f>
        <v>0</v>
      </c>
      <c r="E89" s="780">
        <f>E74-E84</f>
        <v>0</v>
      </c>
    </row>
    <row r="90" spans="1:5" ht="15">
      <c r="A90" s="781" t="s">
        <v>9</v>
      </c>
      <c r="B90" s="782">
        <f>B82-B87</f>
        <v>0</v>
      </c>
      <c r="C90" s="782">
        <f>C82-C87</f>
        <v>0</v>
      </c>
      <c r="D90" s="782">
        <f>D82-D87</f>
        <v>0</v>
      </c>
      <c r="E90" s="782">
        <f>E82-E87</f>
        <v>0</v>
      </c>
    </row>
    <row r="94" spans="1:5" ht="48" customHeight="1">
      <c r="A94" s="86" t="s">
        <v>225</v>
      </c>
      <c r="B94" s="738"/>
      <c r="C94" s="738"/>
    </row>
    <row r="95" spans="1:5" ht="15">
      <c r="A95" s="169" t="s">
        <v>209</v>
      </c>
      <c r="B95" s="170"/>
      <c r="C95" s="170"/>
    </row>
    <row r="96" spans="1:5" ht="30">
      <c r="A96" s="171" t="s">
        <v>226</v>
      </c>
      <c r="B96" s="172" t="s">
        <v>8</v>
      </c>
      <c r="C96" s="172" t="s">
        <v>9</v>
      </c>
      <c r="D96" s="173" t="s">
        <v>227</v>
      </c>
    </row>
    <row r="97" spans="1:9" ht="15">
      <c r="A97" s="174" t="s">
        <v>228</v>
      </c>
      <c r="B97" s="175"/>
      <c r="C97" s="175"/>
      <c r="D97" s="112"/>
    </row>
    <row r="98" spans="1:9" ht="15">
      <c r="A98" s="176" t="s">
        <v>229</v>
      </c>
      <c r="B98" s="177"/>
      <c r="C98" s="177"/>
      <c r="D98" s="178"/>
    </row>
    <row r="99" spans="1:9" ht="15">
      <c r="A99" s="179" t="s">
        <v>230</v>
      </c>
      <c r="B99" s="180"/>
      <c r="C99" s="181"/>
      <c r="D99" s="182"/>
    </row>
    <row r="102" spans="1:9" ht="28.5" customHeight="1">
      <c r="A102" s="86" t="s">
        <v>231</v>
      </c>
      <c r="B102" s="738"/>
      <c r="C102" s="738"/>
      <c r="D102" s="79"/>
      <c r="E102" s="79"/>
      <c r="F102" s="79"/>
      <c r="G102" s="79"/>
    </row>
    <row r="103" spans="1:9">
      <c r="A103" s="183"/>
      <c r="B103" s="184"/>
      <c r="C103" s="184"/>
    </row>
    <row r="104" spans="1:9" ht="50.25" customHeight="1">
      <c r="A104" s="185" t="s">
        <v>91</v>
      </c>
      <c r="B104" s="186" t="s">
        <v>232</v>
      </c>
      <c r="C104" s="186" t="s">
        <v>233</v>
      </c>
      <c r="D104" s="186" t="s">
        <v>234</v>
      </c>
      <c r="E104" s="186" t="s">
        <v>235</v>
      </c>
      <c r="F104" s="186" t="s">
        <v>236</v>
      </c>
      <c r="G104" s="186" t="s">
        <v>237</v>
      </c>
      <c r="H104" s="186" t="s">
        <v>238</v>
      </c>
      <c r="I104" s="186" t="s">
        <v>239</v>
      </c>
    </row>
    <row r="105" spans="1:9" ht="60">
      <c r="A105" s="187"/>
      <c r="B105" s="188" t="s">
        <v>240</v>
      </c>
      <c r="C105" s="189" t="s">
        <v>241</v>
      </c>
      <c r="D105" s="189" t="s">
        <v>242</v>
      </c>
      <c r="E105" s="189" t="s">
        <v>243</v>
      </c>
      <c r="F105" s="190" t="s">
        <v>244</v>
      </c>
      <c r="G105" s="191" t="s">
        <v>245</v>
      </c>
      <c r="H105" s="192" t="s">
        <v>246</v>
      </c>
      <c r="I105" s="193" t="s">
        <v>247</v>
      </c>
    </row>
    <row r="106" spans="1:9" ht="15">
      <c r="A106" s="194" t="s">
        <v>8</v>
      </c>
      <c r="B106" s="195">
        <v>0</v>
      </c>
      <c r="C106" s="196">
        <v>2214377.9500000002</v>
      </c>
      <c r="D106" s="196">
        <v>0</v>
      </c>
      <c r="E106" s="197">
        <v>0</v>
      </c>
      <c r="F106" s="198">
        <v>0</v>
      </c>
      <c r="G106" s="199">
        <v>0</v>
      </c>
      <c r="H106" s="196">
        <v>0</v>
      </c>
      <c r="I106" s="200">
        <v>0</v>
      </c>
    </row>
    <row r="107" spans="1:9" ht="30">
      <c r="A107" s="201" t="s">
        <v>248</v>
      </c>
      <c r="B107" s="202">
        <v>0</v>
      </c>
      <c r="C107" s="203">
        <v>0</v>
      </c>
      <c r="D107" s="204">
        <v>0</v>
      </c>
      <c r="E107" s="197">
        <v>0</v>
      </c>
      <c r="F107" s="198">
        <v>0</v>
      </c>
      <c r="G107" s="199">
        <v>0</v>
      </c>
      <c r="H107" s="204">
        <v>0</v>
      </c>
      <c r="I107" s="205">
        <v>0</v>
      </c>
    </row>
    <row r="108" spans="1:9" ht="30.75" thickBot="1">
      <c r="A108" s="206" t="s">
        <v>249</v>
      </c>
      <c r="B108" s="207">
        <v>0</v>
      </c>
      <c r="C108" s="208">
        <v>1026.27</v>
      </c>
      <c r="D108" s="208">
        <v>0</v>
      </c>
      <c r="E108" s="209">
        <v>0</v>
      </c>
      <c r="F108" s="210">
        <v>0</v>
      </c>
      <c r="G108" s="211">
        <v>0</v>
      </c>
      <c r="H108" s="208">
        <v>0</v>
      </c>
      <c r="I108" s="212">
        <v>0</v>
      </c>
    </row>
    <row r="109" spans="1:9" ht="15">
      <c r="A109" s="213" t="s">
        <v>9</v>
      </c>
      <c r="B109" s="214">
        <f t="shared" ref="B109:I109" si="10">B106+B107-B108</f>
        <v>0</v>
      </c>
      <c r="C109" s="215">
        <f t="shared" si="10"/>
        <v>2213351.6800000002</v>
      </c>
      <c r="D109" s="215">
        <f t="shared" si="10"/>
        <v>0</v>
      </c>
      <c r="E109" s="216">
        <f t="shared" si="10"/>
        <v>0</v>
      </c>
      <c r="F109" s="217">
        <f t="shared" si="10"/>
        <v>0</v>
      </c>
      <c r="G109" s="218">
        <f t="shared" si="10"/>
        <v>0</v>
      </c>
      <c r="H109" s="216">
        <f t="shared" si="10"/>
        <v>0</v>
      </c>
      <c r="I109" s="219">
        <f t="shared" si="10"/>
        <v>0</v>
      </c>
    </row>
    <row r="112" spans="1:9" ht="15">
      <c r="A112" s="86" t="s">
        <v>250</v>
      </c>
      <c r="B112" s="738"/>
      <c r="C112" s="738"/>
    </row>
    <row r="113" spans="1:4">
      <c r="A113" s="183"/>
      <c r="B113" s="184"/>
      <c r="C113" s="184"/>
    </row>
    <row r="114" spans="1:4" ht="30">
      <c r="A114" s="220" t="s">
        <v>226</v>
      </c>
      <c r="B114" s="172" t="s">
        <v>8</v>
      </c>
      <c r="C114" s="173" t="s">
        <v>9</v>
      </c>
    </row>
    <row r="115" spans="1:4" ht="15">
      <c r="A115" s="221" t="s">
        <v>251</v>
      </c>
      <c r="B115" s="222">
        <v>102711841.09999999</v>
      </c>
      <c r="C115" s="222">
        <v>101622225.65000001</v>
      </c>
    </row>
    <row r="117" spans="1:4" ht="50.25" customHeight="1">
      <c r="A117" s="872" t="s">
        <v>252</v>
      </c>
      <c r="B117" s="873"/>
      <c r="C117" s="873"/>
      <c r="D117" s="874"/>
    </row>
    <row r="118" spans="1:4" ht="15">
      <c r="A118" s="169"/>
      <c r="B118" s="170"/>
      <c r="C118" s="170"/>
    </row>
    <row r="119" spans="1:4" ht="30">
      <c r="A119" s="223" t="s">
        <v>210</v>
      </c>
      <c r="B119" s="172" t="s">
        <v>8</v>
      </c>
      <c r="C119" s="173" t="s">
        <v>9</v>
      </c>
    </row>
    <row r="120" spans="1:4" ht="76.5" customHeight="1">
      <c r="A120" s="224" t="s">
        <v>253</v>
      </c>
      <c r="B120" s="225">
        <f>SUM(B122:B126)</f>
        <v>64998</v>
      </c>
      <c r="C120" s="225">
        <f>SUM(C122:C126)</f>
        <v>51998</v>
      </c>
    </row>
    <row r="121" spans="1:4" ht="15">
      <c r="A121" s="226" t="s">
        <v>229</v>
      </c>
      <c r="B121" s="227"/>
      <c r="C121" s="228"/>
    </row>
    <row r="122" spans="1:4" ht="15">
      <c r="A122" s="229" t="s">
        <v>182</v>
      </c>
      <c r="B122" s="116">
        <v>0</v>
      </c>
      <c r="C122" s="230">
        <v>0</v>
      </c>
    </row>
    <row r="123" spans="1:4" ht="15">
      <c r="A123" s="231" t="s">
        <v>184</v>
      </c>
      <c r="B123" s="111">
        <v>0</v>
      </c>
      <c r="C123" s="112">
        <v>0</v>
      </c>
    </row>
    <row r="124" spans="1:4" ht="15">
      <c r="A124" s="231" t="s">
        <v>185</v>
      </c>
      <c r="B124" s="112">
        <v>64998</v>
      </c>
      <c r="C124" s="112">
        <v>51998</v>
      </c>
    </row>
    <row r="125" spans="1:4" ht="15">
      <c r="A125" s="231" t="s">
        <v>186</v>
      </c>
      <c r="B125" s="111">
        <v>0</v>
      </c>
      <c r="C125" s="112">
        <v>0</v>
      </c>
    </row>
    <row r="126" spans="1:4" ht="15">
      <c r="A126" s="232" t="s">
        <v>187</v>
      </c>
      <c r="B126" s="125">
        <v>0</v>
      </c>
      <c r="C126" s="233">
        <v>0</v>
      </c>
    </row>
    <row r="144" spans="1:9" ht="12.75" customHeight="1">
      <c r="A144" s="234" t="s">
        <v>254</v>
      </c>
      <c r="B144" s="105"/>
      <c r="C144" s="105"/>
      <c r="D144" s="105"/>
      <c r="E144" s="105"/>
      <c r="F144" s="105"/>
      <c r="G144" s="105"/>
      <c r="H144" s="105"/>
      <c r="I144" s="105"/>
    </row>
    <row r="145" spans="1:9" ht="15.75">
      <c r="A145" s="169" t="s">
        <v>209</v>
      </c>
      <c r="B145" s="170"/>
      <c r="C145" s="170"/>
      <c r="D145" s="235"/>
      <c r="E145" s="235" t="s">
        <v>255</v>
      </c>
      <c r="F145" s="236"/>
      <c r="G145" s="236"/>
      <c r="H145" s="236"/>
      <c r="I145" s="236"/>
    </row>
    <row r="146" spans="1:9" ht="89.25" customHeight="1" thickBot="1">
      <c r="A146" s="237" t="s">
        <v>256</v>
      </c>
      <c r="B146" s="237" t="s">
        <v>257</v>
      </c>
      <c r="C146" s="238" t="s">
        <v>258</v>
      </c>
      <c r="D146" s="239" t="s">
        <v>259</v>
      </c>
      <c r="E146" s="238" t="s">
        <v>260</v>
      </c>
      <c r="F146" s="240" t="s">
        <v>261</v>
      </c>
      <c r="G146" s="238" t="s">
        <v>262</v>
      </c>
      <c r="H146" s="238" t="s">
        <v>263</v>
      </c>
      <c r="I146" s="239" t="s">
        <v>264</v>
      </c>
    </row>
    <row r="147" spans="1:9" ht="15">
      <c r="A147" s="241" t="s">
        <v>9</v>
      </c>
      <c r="B147" s="242"/>
      <c r="C147" s="243"/>
      <c r="D147" s="244"/>
      <c r="E147" s="245"/>
      <c r="F147" s="244"/>
      <c r="G147" s="245"/>
      <c r="H147" s="245"/>
      <c r="I147" s="244"/>
    </row>
    <row r="148" spans="1:9" ht="15">
      <c r="A148" s="246"/>
      <c r="B148" s="247" t="s">
        <v>265</v>
      </c>
      <c r="C148" s="248"/>
      <c r="D148" s="247"/>
      <c r="E148" s="249"/>
      <c r="F148" s="247"/>
      <c r="G148" s="249"/>
      <c r="H148" s="249"/>
      <c r="I148" s="247"/>
    </row>
    <row r="149" spans="1:9" ht="15">
      <c r="A149" s="198" t="s">
        <v>266</v>
      </c>
      <c r="B149" s="250"/>
      <c r="C149" s="251"/>
      <c r="D149" s="250"/>
      <c r="E149" s="252"/>
      <c r="F149" s="250"/>
      <c r="G149" s="252"/>
      <c r="H149" s="252"/>
      <c r="I149" s="250"/>
    </row>
    <row r="150" spans="1:9" ht="15">
      <c r="A150" s="198" t="s">
        <v>267</v>
      </c>
      <c r="B150" s="250"/>
      <c r="C150" s="251"/>
      <c r="D150" s="250"/>
      <c r="E150" s="252"/>
      <c r="F150" s="250"/>
      <c r="G150" s="252"/>
      <c r="H150" s="252"/>
      <c r="I150" s="250"/>
    </row>
    <row r="151" spans="1:9" ht="15.75" thickBot="1">
      <c r="A151" s="253" t="s">
        <v>268</v>
      </c>
      <c r="B151" s="254"/>
      <c r="C151" s="255"/>
      <c r="D151" s="254"/>
      <c r="E151" s="256"/>
      <c r="F151" s="254"/>
      <c r="G151" s="256"/>
      <c r="H151" s="256"/>
      <c r="I151" s="254"/>
    </row>
    <row r="152" spans="1:9" ht="15.75" thickBot="1">
      <c r="A152" s="257"/>
      <c r="B152" s="258" t="s">
        <v>269</v>
      </c>
      <c r="C152" s="259"/>
      <c r="D152" s="259"/>
      <c r="E152" s="259">
        <f>SUM(E149:E151)</f>
        <v>0</v>
      </c>
      <c r="F152" s="259">
        <f>SUM(F149:F151)</f>
        <v>0</v>
      </c>
      <c r="G152" s="259">
        <f>SUM(G149:G151)</f>
        <v>0</v>
      </c>
      <c r="H152" s="259"/>
      <c r="I152" s="260"/>
    </row>
    <row r="153" spans="1:9" ht="87.75" customHeight="1" thickBot="1">
      <c r="A153" s="261" t="s">
        <v>256</v>
      </c>
      <c r="B153" s="237" t="s">
        <v>257</v>
      </c>
      <c r="C153" s="262" t="s">
        <v>258</v>
      </c>
      <c r="D153" s="263" t="s">
        <v>259</v>
      </c>
      <c r="E153" s="262" t="s">
        <v>260</v>
      </c>
      <c r="F153" s="264" t="s">
        <v>261</v>
      </c>
      <c r="G153" s="262" t="s">
        <v>262</v>
      </c>
      <c r="H153" s="262" t="s">
        <v>270</v>
      </c>
      <c r="I153" s="263" t="s">
        <v>271</v>
      </c>
    </row>
    <row r="154" spans="1:9" ht="15">
      <c r="A154" s="241" t="s">
        <v>8</v>
      </c>
      <c r="B154" s="265"/>
      <c r="C154" s="266"/>
      <c r="D154" s="267"/>
      <c r="E154" s="268"/>
      <c r="F154" s="267"/>
      <c r="G154" s="268"/>
      <c r="H154" s="268"/>
      <c r="I154" s="267"/>
    </row>
    <row r="155" spans="1:9" ht="15">
      <c r="A155" s="269"/>
      <c r="B155" s="267" t="s">
        <v>265</v>
      </c>
      <c r="C155" s="248"/>
      <c r="D155" s="247"/>
      <c r="E155" s="249"/>
      <c r="F155" s="247"/>
      <c r="G155" s="249"/>
      <c r="H155" s="249"/>
      <c r="I155" s="247"/>
    </row>
    <row r="156" spans="1:9" ht="15">
      <c r="A156" s="198" t="s">
        <v>266</v>
      </c>
      <c r="B156" s="250"/>
      <c r="C156" s="251"/>
      <c r="D156" s="250"/>
      <c r="E156" s="252"/>
      <c r="F156" s="250"/>
      <c r="G156" s="252"/>
      <c r="H156" s="252"/>
      <c r="I156" s="250"/>
    </row>
    <row r="157" spans="1:9" ht="15">
      <c r="A157" s="198" t="s">
        <v>267</v>
      </c>
      <c r="B157" s="250"/>
      <c r="C157" s="251"/>
      <c r="D157" s="250"/>
      <c r="E157" s="252"/>
      <c r="F157" s="250"/>
      <c r="G157" s="252"/>
      <c r="H157" s="252"/>
      <c r="I157" s="250"/>
    </row>
    <row r="158" spans="1:9" ht="15.75" thickBot="1">
      <c r="A158" s="253" t="s">
        <v>268</v>
      </c>
      <c r="B158" s="254"/>
      <c r="C158" s="255"/>
      <c r="D158" s="254"/>
      <c r="E158" s="256"/>
      <c r="F158" s="254"/>
      <c r="G158" s="256"/>
      <c r="H158" s="256"/>
      <c r="I158" s="254"/>
    </row>
    <row r="159" spans="1:9" ht="15">
      <c r="A159" s="270"/>
      <c r="B159" s="271" t="s">
        <v>269</v>
      </c>
      <c r="C159" s="272"/>
      <c r="D159" s="271"/>
      <c r="E159" s="272">
        <f>SUM(E156:E158)</f>
        <v>0</v>
      </c>
      <c r="F159" s="272">
        <f>SUM(F156:F158)</f>
        <v>0</v>
      </c>
      <c r="G159" s="272">
        <f>SUM(G156:G158)</f>
        <v>0</v>
      </c>
      <c r="H159" s="272"/>
      <c r="I159" s="271"/>
    </row>
    <row r="161" spans="1:9" ht="15">
      <c r="A161" s="273" t="s">
        <v>272</v>
      </c>
      <c r="B161" s="274"/>
      <c r="C161" s="274"/>
      <c r="D161" s="274"/>
      <c r="E161" s="274"/>
      <c r="F161" s="274"/>
      <c r="G161" s="274"/>
      <c r="H161" s="274"/>
      <c r="I161" s="274"/>
    </row>
    <row r="162" spans="1:9">
      <c r="A162" s="275"/>
      <c r="B162" s="276"/>
      <c r="C162" s="276"/>
      <c r="D162" s="276"/>
      <c r="E162" s="275"/>
      <c r="F162" s="275"/>
      <c r="G162" s="275"/>
      <c r="H162" s="275"/>
      <c r="I162" s="275"/>
    </row>
    <row r="163" spans="1:9" ht="15.75" thickBot="1">
      <c r="A163" s="277" t="s">
        <v>91</v>
      </c>
      <c r="B163" s="278" t="s">
        <v>92</v>
      </c>
      <c r="C163" s="279" t="s">
        <v>273</v>
      </c>
      <c r="D163" s="280" t="s">
        <v>274</v>
      </c>
      <c r="E163" s="280" t="s">
        <v>275</v>
      </c>
      <c r="F163" s="281" t="s">
        <v>276</v>
      </c>
      <c r="G163" s="282" t="s">
        <v>277</v>
      </c>
    </row>
    <row r="164" spans="1:9" ht="62.25" customHeight="1" thickBot="1">
      <c r="A164" s="283"/>
      <c r="B164" s="284" t="s">
        <v>278</v>
      </c>
      <c r="C164" s="285" t="s">
        <v>8</v>
      </c>
      <c r="D164" s="286" t="s">
        <v>279</v>
      </c>
      <c r="E164" s="286" t="s">
        <v>279</v>
      </c>
      <c r="F164" s="287" t="s">
        <v>279</v>
      </c>
      <c r="G164" s="288" t="s">
        <v>9</v>
      </c>
    </row>
    <row r="165" spans="1:9" ht="15.75" thickBot="1">
      <c r="A165" s="277"/>
      <c r="B165" s="289"/>
      <c r="C165" s="290"/>
      <c r="D165" s="291" t="s">
        <v>200</v>
      </c>
      <c r="E165" s="292" t="s">
        <v>280</v>
      </c>
      <c r="F165" s="291" t="s">
        <v>281</v>
      </c>
      <c r="G165" s="282"/>
    </row>
    <row r="166" spans="1:9" ht="30">
      <c r="A166" s="293">
        <v>1</v>
      </c>
      <c r="B166" s="294" t="s">
        <v>242</v>
      </c>
      <c r="C166" s="295">
        <v>0</v>
      </c>
      <c r="D166" s="783">
        <v>0</v>
      </c>
      <c r="E166" s="783">
        <v>0</v>
      </c>
      <c r="F166" s="783">
        <v>0</v>
      </c>
      <c r="G166" s="295">
        <f>C166+D166-E166-F166</f>
        <v>0</v>
      </c>
    </row>
    <row r="167" spans="1:9" ht="60">
      <c r="A167" s="296"/>
      <c r="B167" s="297" t="s">
        <v>282</v>
      </c>
      <c r="C167" s="298">
        <v>0</v>
      </c>
      <c r="D167" s="784">
        <v>0</v>
      </c>
      <c r="E167" s="784">
        <v>0</v>
      </c>
      <c r="F167" s="784">
        <v>0</v>
      </c>
      <c r="G167" s="299">
        <f>C167+D167-E167-F167</f>
        <v>0</v>
      </c>
    </row>
    <row r="168" spans="1:9" ht="45">
      <c r="A168" s="300" t="s">
        <v>283</v>
      </c>
      <c r="B168" s="297" t="s">
        <v>284</v>
      </c>
      <c r="C168" s="301">
        <v>16571088.65</v>
      </c>
      <c r="D168" s="785">
        <f>3679827.53-379195.2</f>
        <v>3300632.3299999996</v>
      </c>
      <c r="E168" s="785">
        <v>0</v>
      </c>
      <c r="F168" s="785">
        <v>361.91</v>
      </c>
      <c r="G168" s="302">
        <f>C168+D168-E168-F168</f>
        <v>19871359.07</v>
      </c>
    </row>
    <row r="169" spans="1:9" ht="60">
      <c r="A169" s="300"/>
      <c r="B169" s="297" t="s">
        <v>282</v>
      </c>
      <c r="C169" s="303">
        <v>0</v>
      </c>
      <c r="D169" s="785">
        <v>0</v>
      </c>
      <c r="E169" s="785">
        <v>0</v>
      </c>
      <c r="F169" s="785">
        <v>0</v>
      </c>
      <c r="G169" s="304">
        <f>C169+D169-E169-F169</f>
        <v>0</v>
      </c>
    </row>
    <row r="170" spans="1:9" ht="30.75" thickBot="1">
      <c r="A170" s="305" t="s">
        <v>285</v>
      </c>
      <c r="B170" s="306" t="s">
        <v>286</v>
      </c>
      <c r="C170" s="301">
        <v>16617975.359999999</v>
      </c>
      <c r="D170" s="785">
        <v>1056939.3899999999</v>
      </c>
      <c r="E170" s="785">
        <v>0</v>
      </c>
      <c r="F170" s="785">
        <v>0</v>
      </c>
      <c r="G170" s="298">
        <f>C170+D170-E170-F170</f>
        <v>17674914.75</v>
      </c>
    </row>
    <row r="171" spans="1:9" ht="15">
      <c r="A171" s="307" t="s">
        <v>287</v>
      </c>
      <c r="B171" s="307"/>
      <c r="C171" s="308">
        <f>C166+C168+C170</f>
        <v>33189064.009999998</v>
      </c>
      <c r="D171" s="308">
        <f>D166+D168+D170</f>
        <v>4357571.72</v>
      </c>
      <c r="E171" s="308">
        <f>E166+E168+E170</f>
        <v>0</v>
      </c>
      <c r="F171" s="308">
        <f>F166+F168+F170</f>
        <v>361.91</v>
      </c>
      <c r="G171" s="308">
        <f>G166+G168+G170</f>
        <v>37546273.82</v>
      </c>
    </row>
    <row r="172" spans="1:9" ht="15">
      <c r="A172" s="309" t="s">
        <v>288</v>
      </c>
      <c r="B172" s="310"/>
      <c r="C172" s="310"/>
      <c r="D172" s="310"/>
      <c r="E172" s="310"/>
      <c r="F172" s="310"/>
      <c r="G172" s="310"/>
      <c r="H172" s="144"/>
      <c r="I172" s="144"/>
    </row>
    <row r="173" spans="1:9" ht="15">
      <c r="A173" s="309" t="s">
        <v>289</v>
      </c>
      <c r="B173" s="310"/>
      <c r="C173" s="310"/>
      <c r="D173" s="310"/>
      <c r="E173" s="310"/>
      <c r="F173" s="310"/>
      <c r="G173" s="310"/>
      <c r="H173" s="144"/>
      <c r="I173" s="144"/>
    </row>
    <row r="174" spans="1:9" ht="15">
      <c r="A174" s="311" t="s">
        <v>290</v>
      </c>
      <c r="B174" s="312"/>
      <c r="C174" s="312"/>
      <c r="D174" s="312"/>
      <c r="E174" s="312"/>
      <c r="F174" s="312"/>
      <c r="G174" s="312"/>
    </row>
    <row r="175" spans="1:9">
      <c r="A175" s="313"/>
      <c r="B175" s="314"/>
      <c r="C175" s="315"/>
      <c r="D175" s="315"/>
      <c r="E175" s="315"/>
      <c r="F175" s="315"/>
      <c r="G175" s="315"/>
    </row>
    <row r="176" spans="1:9" ht="33" customHeight="1" thickBot="1">
      <c r="A176" s="316" t="s">
        <v>291</v>
      </c>
      <c r="B176" s="316" t="s">
        <v>207</v>
      </c>
      <c r="C176" s="317" t="s">
        <v>292</v>
      </c>
      <c r="D176" s="290" t="s">
        <v>293</v>
      </c>
      <c r="E176" s="317" t="s">
        <v>294</v>
      </c>
      <c r="F176" s="282" t="s">
        <v>295</v>
      </c>
    </row>
    <row r="177" spans="1:6" ht="57.75" customHeight="1">
      <c r="A177" s="318" t="s">
        <v>296</v>
      </c>
      <c r="B177" s="319">
        <v>0</v>
      </c>
      <c r="C177" s="319">
        <v>0</v>
      </c>
      <c r="D177" s="319">
        <v>0</v>
      </c>
      <c r="E177" s="319">
        <v>0</v>
      </c>
      <c r="F177" s="320">
        <f t="shared" ref="F177:F185" si="11">B177+C177-D177-E177</f>
        <v>0</v>
      </c>
    </row>
    <row r="178" spans="1:6" ht="69.75" customHeight="1">
      <c r="A178" s="321" t="s">
        <v>297</v>
      </c>
      <c r="B178" s="322">
        <v>0</v>
      </c>
      <c r="C178" s="322">
        <v>0</v>
      </c>
      <c r="D178" s="322">
        <v>0</v>
      </c>
      <c r="E178" s="322">
        <v>0</v>
      </c>
      <c r="F178" s="323">
        <f t="shared" si="11"/>
        <v>0</v>
      </c>
    </row>
    <row r="179" spans="1:6" ht="15">
      <c r="A179" s="321" t="s">
        <v>298</v>
      </c>
      <c r="B179" s="322">
        <v>0</v>
      </c>
      <c r="C179" s="322">
        <v>0</v>
      </c>
      <c r="D179" s="322">
        <v>0</v>
      </c>
      <c r="E179" s="322">
        <v>0</v>
      </c>
      <c r="F179" s="323">
        <f t="shared" si="11"/>
        <v>0</v>
      </c>
    </row>
    <row r="180" spans="1:6" ht="15">
      <c r="A180" s="321" t="s">
        <v>299</v>
      </c>
      <c r="B180" s="322">
        <v>0</v>
      </c>
      <c r="C180" s="322">
        <v>0</v>
      </c>
      <c r="D180" s="322">
        <v>0</v>
      </c>
      <c r="E180" s="322">
        <v>0</v>
      </c>
      <c r="F180" s="323">
        <f t="shared" si="11"/>
        <v>0</v>
      </c>
    </row>
    <row r="181" spans="1:6" ht="96" customHeight="1">
      <c r="A181" s="321" t="s">
        <v>300</v>
      </c>
      <c r="B181" s="322">
        <v>0</v>
      </c>
      <c r="C181" s="322">
        <v>0</v>
      </c>
      <c r="D181" s="322">
        <v>0</v>
      </c>
      <c r="E181" s="322">
        <v>0</v>
      </c>
      <c r="F181" s="323">
        <f t="shared" si="11"/>
        <v>0</v>
      </c>
    </row>
    <row r="182" spans="1:6" ht="57" customHeight="1">
      <c r="A182" s="324" t="s">
        <v>301</v>
      </c>
      <c r="B182" s="322">
        <v>0</v>
      </c>
      <c r="C182" s="322">
        <v>0</v>
      </c>
      <c r="D182" s="322">
        <v>0</v>
      </c>
      <c r="E182" s="322">
        <v>0</v>
      </c>
      <c r="F182" s="323">
        <f t="shared" si="11"/>
        <v>0</v>
      </c>
    </row>
    <row r="183" spans="1:6" ht="35.25" customHeight="1">
      <c r="A183" s="324" t="s">
        <v>302</v>
      </c>
      <c r="B183" s="322">
        <v>0</v>
      </c>
      <c r="C183" s="322">
        <v>0</v>
      </c>
      <c r="D183" s="322">
        <v>0</v>
      </c>
      <c r="E183" s="322">
        <v>0</v>
      </c>
      <c r="F183" s="323">
        <f t="shared" si="11"/>
        <v>0</v>
      </c>
    </row>
    <row r="184" spans="1:6" ht="59.25" customHeight="1">
      <c r="A184" s="324" t="s">
        <v>303</v>
      </c>
      <c r="B184" s="322">
        <v>0</v>
      </c>
      <c r="C184" s="322">
        <v>0</v>
      </c>
      <c r="D184" s="322">
        <v>0</v>
      </c>
      <c r="E184" s="322">
        <v>0</v>
      </c>
      <c r="F184" s="323">
        <f t="shared" si="11"/>
        <v>0</v>
      </c>
    </row>
    <row r="185" spans="1:6" ht="69" customHeight="1" thickBot="1">
      <c r="A185" s="325" t="s">
        <v>304</v>
      </c>
      <c r="B185" s="326">
        <v>1045000</v>
      </c>
      <c r="C185" s="326">
        <v>4703300</v>
      </c>
      <c r="D185" s="326">
        <v>0</v>
      </c>
      <c r="E185" s="326">
        <v>45000</v>
      </c>
      <c r="F185" s="323">
        <f t="shared" si="11"/>
        <v>5703300</v>
      </c>
    </row>
    <row r="186" spans="1:6" ht="15">
      <c r="A186" s="327" t="s">
        <v>305</v>
      </c>
      <c r="B186" s="328">
        <f>SUM(B187:B206)</f>
        <v>3984450.75</v>
      </c>
      <c r="C186" s="328">
        <f>SUM(C187:C206)</f>
        <v>6406072.2800000003</v>
      </c>
      <c r="D186" s="328">
        <f>SUM(D187:D206)</f>
        <v>497.96</v>
      </c>
      <c r="E186" s="328">
        <f>SUM(E187:E206)</f>
        <v>2284841.0699999998</v>
      </c>
      <c r="F186" s="329">
        <f>SUM(F187:F206)</f>
        <v>8105183.9999999991</v>
      </c>
    </row>
    <row r="187" spans="1:6" ht="15">
      <c r="A187" s="330" t="s">
        <v>306</v>
      </c>
      <c r="B187" s="331">
        <v>308.55999999999949</v>
      </c>
      <c r="C187" s="331">
        <f>13.08+16416.2</f>
        <v>16429.280000000002</v>
      </c>
      <c r="D187" s="332">
        <v>0</v>
      </c>
      <c r="E187" s="332">
        <v>0.03</v>
      </c>
      <c r="F187" s="333">
        <f t="shared" ref="F187:F206" si="12">B187+C187-D187-E187</f>
        <v>16737.810000000005</v>
      </c>
    </row>
    <row r="188" spans="1:6" ht="15">
      <c r="A188" s="330" t="s">
        <v>307</v>
      </c>
      <c r="B188" s="331">
        <v>0</v>
      </c>
      <c r="C188" s="331">
        <v>0</v>
      </c>
      <c r="D188" s="332">
        <v>0</v>
      </c>
      <c r="E188" s="332">
        <v>0</v>
      </c>
      <c r="F188" s="333">
        <f t="shared" si="12"/>
        <v>0</v>
      </c>
    </row>
    <row r="189" spans="1:6" ht="32.25" customHeight="1">
      <c r="A189" s="330" t="s">
        <v>308</v>
      </c>
      <c r="B189" s="331">
        <v>0</v>
      </c>
      <c r="C189" s="331">
        <v>0</v>
      </c>
      <c r="D189" s="332">
        <v>0</v>
      </c>
      <c r="E189" s="332">
        <v>0</v>
      </c>
      <c r="F189" s="333">
        <f t="shared" si="12"/>
        <v>0</v>
      </c>
    </row>
    <row r="190" spans="1:6" ht="96" customHeight="1">
      <c r="A190" s="334" t="s">
        <v>309</v>
      </c>
      <c r="B190" s="331">
        <v>0</v>
      </c>
      <c r="C190" s="331">
        <v>0</v>
      </c>
      <c r="D190" s="332">
        <v>0</v>
      </c>
      <c r="E190" s="332">
        <v>0</v>
      </c>
      <c r="F190" s="333">
        <f t="shared" si="12"/>
        <v>0</v>
      </c>
    </row>
    <row r="191" spans="1:6" ht="60.75" customHeight="1">
      <c r="A191" s="335" t="s">
        <v>310</v>
      </c>
      <c r="B191" s="331">
        <v>0</v>
      </c>
      <c r="C191" s="331">
        <v>0</v>
      </c>
      <c r="D191" s="332">
        <v>0</v>
      </c>
      <c r="E191" s="332">
        <v>0</v>
      </c>
      <c r="F191" s="333">
        <f t="shared" si="12"/>
        <v>0</v>
      </c>
    </row>
    <row r="192" spans="1:6" ht="15">
      <c r="A192" s="335" t="s">
        <v>311</v>
      </c>
      <c r="B192" s="331">
        <v>0</v>
      </c>
      <c r="C192" s="331">
        <v>0</v>
      </c>
      <c r="D192" s="332">
        <v>0</v>
      </c>
      <c r="E192" s="332">
        <v>0</v>
      </c>
      <c r="F192" s="333">
        <f t="shared" si="12"/>
        <v>0</v>
      </c>
    </row>
    <row r="193" spans="1:8" ht="15">
      <c r="A193" s="335" t="s">
        <v>312</v>
      </c>
      <c r="B193" s="331">
        <v>0</v>
      </c>
      <c r="C193" s="331">
        <v>0</v>
      </c>
      <c r="D193" s="332">
        <v>0</v>
      </c>
      <c r="E193" s="332">
        <v>0</v>
      </c>
      <c r="F193" s="333">
        <f t="shared" si="12"/>
        <v>0</v>
      </c>
    </row>
    <row r="194" spans="1:8" ht="30">
      <c r="A194" s="335" t="s">
        <v>313</v>
      </c>
      <c r="B194" s="331">
        <v>0</v>
      </c>
      <c r="C194" s="331">
        <v>0</v>
      </c>
      <c r="D194" s="332">
        <v>0</v>
      </c>
      <c r="E194" s="332">
        <v>0</v>
      </c>
      <c r="F194" s="333">
        <f t="shared" si="12"/>
        <v>0</v>
      </c>
    </row>
    <row r="195" spans="1:8" ht="15">
      <c r="A195" s="335" t="s">
        <v>314</v>
      </c>
      <c r="B195" s="331">
        <v>0</v>
      </c>
      <c r="C195" s="331">
        <v>0</v>
      </c>
      <c r="D195" s="332">
        <v>0</v>
      </c>
      <c r="E195" s="332">
        <v>0</v>
      </c>
      <c r="F195" s="333">
        <f t="shared" si="12"/>
        <v>0</v>
      </c>
    </row>
    <row r="196" spans="1:8" ht="15">
      <c r="A196" s="335" t="s">
        <v>315</v>
      </c>
      <c r="B196" s="331">
        <v>0</v>
      </c>
      <c r="C196" s="331">
        <v>0</v>
      </c>
      <c r="D196" s="332">
        <v>0</v>
      </c>
      <c r="E196" s="332">
        <v>0</v>
      </c>
      <c r="F196" s="333">
        <f t="shared" si="12"/>
        <v>0</v>
      </c>
    </row>
    <row r="197" spans="1:8" ht="15">
      <c r="A197" s="335" t="s">
        <v>316</v>
      </c>
      <c r="B197" s="331">
        <v>0</v>
      </c>
      <c r="C197" s="331">
        <v>0</v>
      </c>
      <c r="D197" s="332">
        <v>0</v>
      </c>
      <c r="E197" s="332">
        <v>0</v>
      </c>
      <c r="F197" s="333">
        <f t="shared" si="12"/>
        <v>0</v>
      </c>
    </row>
    <row r="198" spans="1:8" ht="15">
      <c r="A198" s="335" t="s">
        <v>317</v>
      </c>
      <c r="B198" s="331">
        <v>0</v>
      </c>
      <c r="C198" s="331">
        <v>0</v>
      </c>
      <c r="D198" s="332">
        <v>0</v>
      </c>
      <c r="E198" s="332">
        <v>0</v>
      </c>
      <c r="F198" s="333">
        <f t="shared" si="12"/>
        <v>0</v>
      </c>
    </row>
    <row r="199" spans="1:8" ht="27" customHeight="1">
      <c r="A199" s="335" t="s">
        <v>318</v>
      </c>
      <c r="B199" s="331">
        <v>0</v>
      </c>
      <c r="C199" s="331">
        <v>0</v>
      </c>
      <c r="D199" s="332">
        <v>0</v>
      </c>
      <c r="E199" s="332">
        <v>0</v>
      </c>
      <c r="F199" s="333">
        <f t="shared" si="12"/>
        <v>0</v>
      </c>
    </row>
    <row r="200" spans="1:8" ht="47.25" customHeight="1">
      <c r="A200" s="334" t="s">
        <v>319</v>
      </c>
      <c r="B200" s="331">
        <v>0</v>
      </c>
      <c r="C200" s="331">
        <v>0</v>
      </c>
      <c r="D200" s="332">
        <v>0</v>
      </c>
      <c r="E200" s="332">
        <v>0</v>
      </c>
      <c r="F200" s="333">
        <f t="shared" si="12"/>
        <v>0</v>
      </c>
    </row>
    <row r="201" spans="1:8" ht="41.25" customHeight="1">
      <c r="A201" s="334" t="s">
        <v>320</v>
      </c>
      <c r="B201" s="331">
        <v>0</v>
      </c>
      <c r="C201" s="331">
        <v>0</v>
      </c>
      <c r="D201" s="332">
        <v>0</v>
      </c>
      <c r="E201" s="332">
        <v>0</v>
      </c>
      <c r="F201" s="333">
        <f t="shared" si="12"/>
        <v>0</v>
      </c>
    </row>
    <row r="202" spans="1:8" ht="27.75" customHeight="1">
      <c r="A202" s="334" t="s">
        <v>321</v>
      </c>
      <c r="B202" s="331">
        <v>2550</v>
      </c>
      <c r="C202" s="331">
        <v>0</v>
      </c>
      <c r="D202" s="332">
        <v>0</v>
      </c>
      <c r="E202" s="332">
        <v>0</v>
      </c>
      <c r="F202" s="333">
        <f t="shared" si="12"/>
        <v>2550</v>
      </c>
    </row>
    <row r="203" spans="1:8" ht="58.5" customHeight="1">
      <c r="A203" s="334" t="s">
        <v>322</v>
      </c>
      <c r="B203" s="331">
        <v>1317843.69</v>
      </c>
      <c r="C203" s="331">
        <v>0</v>
      </c>
      <c r="D203" s="332">
        <v>0</v>
      </c>
      <c r="E203" s="332">
        <v>0</v>
      </c>
      <c r="F203" s="333">
        <f t="shared" si="12"/>
        <v>1317843.69</v>
      </c>
    </row>
    <row r="204" spans="1:8" ht="51.75" customHeight="1">
      <c r="A204" s="336" t="s">
        <v>323</v>
      </c>
      <c r="B204" s="331">
        <v>0</v>
      </c>
      <c r="C204" s="331">
        <v>0</v>
      </c>
      <c r="D204" s="332">
        <v>0</v>
      </c>
      <c r="E204" s="332">
        <v>0</v>
      </c>
      <c r="F204" s="333">
        <f t="shared" si="12"/>
        <v>0</v>
      </c>
      <c r="H204" s="88" t="s">
        <v>324</v>
      </c>
    </row>
    <row r="205" spans="1:8" ht="15">
      <c r="A205" s="336" t="s">
        <v>325</v>
      </c>
      <c r="B205" s="331">
        <v>0</v>
      </c>
      <c r="C205" s="331">
        <v>0</v>
      </c>
      <c r="D205" s="332">
        <v>0</v>
      </c>
      <c r="E205" s="332">
        <v>0</v>
      </c>
      <c r="F205" s="333">
        <f t="shared" si="12"/>
        <v>0</v>
      </c>
    </row>
    <row r="206" spans="1:8" ht="15.75" thickBot="1">
      <c r="A206" s="337" t="s">
        <v>326</v>
      </c>
      <c r="B206" s="338">
        <v>2663748.5</v>
      </c>
      <c r="C206" s="338">
        <f>9500+6380143</f>
        <v>6389643</v>
      </c>
      <c r="D206" s="339">
        <v>497.96</v>
      </c>
      <c r="E206" s="338">
        <f>15696.5+2268202.5+942.04</f>
        <v>2284841.04</v>
      </c>
      <c r="F206" s="333">
        <f t="shared" si="12"/>
        <v>6768052.4999999991</v>
      </c>
    </row>
    <row r="207" spans="1:8" ht="15">
      <c r="A207" s="340" t="s">
        <v>327</v>
      </c>
      <c r="B207" s="341">
        <f>SUM(B177:B186)</f>
        <v>5029450.75</v>
      </c>
      <c r="C207" s="341">
        <f>SUM(C177:C186)</f>
        <v>11109372.280000001</v>
      </c>
      <c r="D207" s="341">
        <f>SUM(D177:D188)</f>
        <v>497.96</v>
      </c>
      <c r="E207" s="341">
        <f>SUM(E177:E186)</f>
        <v>2329841.0699999998</v>
      </c>
      <c r="F207" s="342">
        <f>SUM(F177:F186)</f>
        <v>13808484</v>
      </c>
    </row>
    <row r="208" spans="1:8">
      <c r="A208" s="144"/>
      <c r="B208" s="144"/>
      <c r="C208" s="144"/>
      <c r="D208" s="144"/>
      <c r="E208" s="144"/>
      <c r="F208" s="144"/>
      <c r="G208" s="144"/>
    </row>
    <row r="209" spans="1:5" ht="27.75" customHeight="1">
      <c r="A209" s="234" t="s">
        <v>328</v>
      </c>
      <c r="B209" s="234"/>
      <c r="C209" s="234"/>
      <c r="D209" s="343"/>
      <c r="E209" s="567"/>
    </row>
    <row r="210" spans="1:5" ht="15">
      <c r="A210" s="344"/>
      <c r="B210" s="344"/>
      <c r="C210" s="344"/>
    </row>
    <row r="211" spans="1:5" ht="30.75" thickBot="1">
      <c r="A211" s="345" t="s">
        <v>210</v>
      </c>
      <c r="B211" s="346" t="s">
        <v>8</v>
      </c>
      <c r="C211" s="347" t="s">
        <v>9</v>
      </c>
    </row>
    <row r="212" spans="1:5" ht="15.75" thickBot="1">
      <c r="A212" s="348" t="s">
        <v>329</v>
      </c>
      <c r="B212" s="349">
        <f>SUM(B213:B215)</f>
        <v>0</v>
      </c>
      <c r="C212" s="350">
        <f>SUM(C213:C215)</f>
        <v>0</v>
      </c>
    </row>
    <row r="213" spans="1:5" ht="15">
      <c r="A213" s="351" t="s">
        <v>330</v>
      </c>
      <c r="B213" s="352">
        <v>0</v>
      </c>
      <c r="C213" s="353">
        <v>0</v>
      </c>
    </row>
    <row r="214" spans="1:5" ht="15">
      <c r="A214" s="354" t="s">
        <v>331</v>
      </c>
      <c r="B214" s="355">
        <v>0</v>
      </c>
      <c r="C214" s="356">
        <v>0</v>
      </c>
    </row>
    <row r="215" spans="1:5" ht="15.75" thickBot="1">
      <c r="A215" s="357" t="s">
        <v>332</v>
      </c>
      <c r="B215" s="355">
        <v>0</v>
      </c>
      <c r="C215" s="356">
        <v>0</v>
      </c>
    </row>
    <row r="216" spans="1:5" ht="26.25" customHeight="1" thickBot="1">
      <c r="A216" s="358" t="s">
        <v>333</v>
      </c>
      <c r="B216" s="359">
        <f>SUM(B217:B219)</f>
        <v>14800.5</v>
      </c>
      <c r="C216" s="350">
        <f>SUM(C217:C219)</f>
        <v>13942.05</v>
      </c>
    </row>
    <row r="217" spans="1:5" ht="25.5" customHeight="1">
      <c r="A217" s="351" t="s">
        <v>330</v>
      </c>
      <c r="B217" s="353">
        <v>1716.9</v>
      </c>
      <c r="C217" s="353">
        <v>1714.4</v>
      </c>
    </row>
    <row r="218" spans="1:5" ht="15">
      <c r="A218" s="354" t="s">
        <v>331</v>
      </c>
      <c r="B218" s="356">
        <v>1711.9</v>
      </c>
      <c r="C218" s="356">
        <v>1703.1</v>
      </c>
    </row>
    <row r="219" spans="1:5" ht="15.75" thickBot="1">
      <c r="A219" s="357" t="s">
        <v>332</v>
      </c>
      <c r="B219" s="356">
        <v>11371.7</v>
      </c>
      <c r="C219" s="356">
        <v>10524.55</v>
      </c>
    </row>
    <row r="220" spans="1:5" ht="26.25" customHeight="1" thickBot="1">
      <c r="A220" s="358" t="s">
        <v>334</v>
      </c>
      <c r="B220" s="360">
        <f>SUM(B221:B223)</f>
        <v>58249.19</v>
      </c>
      <c r="C220" s="361">
        <f>SUM(C221:C223)</f>
        <v>48540.990000000005</v>
      </c>
    </row>
    <row r="221" spans="1:5" ht="25.5" customHeight="1">
      <c r="A221" s="351" t="s">
        <v>330</v>
      </c>
      <c r="B221" s="353">
        <v>19416.400000000001</v>
      </c>
      <c r="C221" s="353">
        <v>19416.400000000001</v>
      </c>
    </row>
    <row r="222" spans="1:5" ht="15">
      <c r="A222" s="354" t="s">
        <v>331</v>
      </c>
      <c r="B222" s="356">
        <v>19416.400000000001</v>
      </c>
      <c r="C222" s="356">
        <v>19416.400000000001</v>
      </c>
    </row>
    <row r="223" spans="1:5" ht="15.75" thickBot="1">
      <c r="A223" s="357" t="s">
        <v>332</v>
      </c>
      <c r="B223" s="356">
        <v>19416.39</v>
      </c>
      <c r="C223" s="356">
        <v>9708.19</v>
      </c>
    </row>
    <row r="224" spans="1:5" ht="15">
      <c r="A224" s="362" t="s">
        <v>335</v>
      </c>
      <c r="B224" s="363">
        <f>B216+B220+B212</f>
        <v>73049.69</v>
      </c>
      <c r="C224" s="364">
        <f>C216+C220+C212</f>
        <v>62483.040000000008</v>
      </c>
    </row>
    <row r="227" spans="1:5" ht="71.25" customHeight="1">
      <c r="A227" s="234" t="s">
        <v>336</v>
      </c>
      <c r="B227" s="365"/>
      <c r="C227" s="365"/>
      <c r="D227" s="105"/>
    </row>
    <row r="228" spans="1:5" ht="15">
      <c r="A228" s="169" t="s">
        <v>209</v>
      </c>
      <c r="B228" s="170"/>
      <c r="C228" s="170"/>
    </row>
    <row r="229" spans="1:5" ht="30.75" thickBot="1">
      <c r="A229" s="366" t="s">
        <v>337</v>
      </c>
      <c r="B229" s="240" t="s">
        <v>207</v>
      </c>
      <c r="C229" s="367" t="s">
        <v>295</v>
      </c>
    </row>
    <row r="230" spans="1:5" ht="25.5" customHeight="1">
      <c r="A230" s="368" t="s">
        <v>338</v>
      </c>
      <c r="B230" s="369"/>
      <c r="C230" s="370"/>
    </row>
    <row r="231" spans="1:5" ht="26.25" customHeight="1" thickBot="1">
      <c r="A231" s="371" t="s">
        <v>339</v>
      </c>
      <c r="B231" s="372"/>
      <c r="C231" s="373"/>
    </row>
    <row r="232" spans="1:5" ht="15">
      <c r="A232" s="374" t="s">
        <v>327</v>
      </c>
      <c r="B232" s="375">
        <f>SUM(B230:B231)</f>
        <v>0</v>
      </c>
      <c r="C232" s="376">
        <f>SUM(C230:C231)</f>
        <v>0</v>
      </c>
    </row>
    <row r="238" spans="1:5" ht="30" customHeight="1">
      <c r="A238" s="377" t="s">
        <v>340</v>
      </c>
      <c r="B238" s="377"/>
      <c r="C238" s="377"/>
      <c r="D238" s="377"/>
      <c r="E238" s="377"/>
    </row>
    <row r="239" spans="1:5" ht="15">
      <c r="A239" s="169" t="s">
        <v>209</v>
      </c>
      <c r="B239" s="170"/>
      <c r="C239" s="170"/>
      <c r="D239" s="378"/>
      <c r="E239" s="378"/>
    </row>
    <row r="240" spans="1:5" ht="36" customHeight="1" thickBot="1">
      <c r="A240" s="379" t="s">
        <v>341</v>
      </c>
      <c r="B240" s="380" t="s">
        <v>342</v>
      </c>
      <c r="C240" s="380" t="s">
        <v>343</v>
      </c>
      <c r="D240" s="380" t="s">
        <v>344</v>
      </c>
      <c r="E240" s="380" t="s">
        <v>345</v>
      </c>
    </row>
    <row r="241" spans="1:5" ht="15.75" thickBot="1">
      <c r="A241" s="379"/>
      <c r="B241" s="381" t="s">
        <v>346</v>
      </c>
      <c r="C241" s="382" t="s">
        <v>347</v>
      </c>
      <c r="D241" s="383" t="s">
        <v>348</v>
      </c>
      <c r="E241" s="384" t="s">
        <v>349</v>
      </c>
    </row>
    <row r="242" spans="1:5" ht="15.75" thickBot="1">
      <c r="A242" s="385" t="s">
        <v>350</v>
      </c>
      <c r="B242" s="386"/>
      <c r="C242" s="387"/>
      <c r="D242" s="387"/>
      <c r="E242" s="387"/>
    </row>
    <row r="243" spans="1:5" ht="15">
      <c r="A243" s="388" t="s">
        <v>351</v>
      </c>
      <c r="B243" s="389"/>
      <c r="C243" s="389"/>
      <c r="D243" s="390"/>
      <c r="E243" s="391"/>
    </row>
    <row r="244" spans="1:5" ht="15">
      <c r="A244" s="388" t="s">
        <v>352</v>
      </c>
      <c r="B244" s="389"/>
      <c r="C244" s="389"/>
      <c r="D244" s="390"/>
      <c r="E244" s="391"/>
    </row>
    <row r="245" spans="1:5" ht="15">
      <c r="A245" s="388" t="s">
        <v>353</v>
      </c>
      <c r="B245" s="389"/>
      <c r="C245" s="389"/>
      <c r="D245" s="390"/>
      <c r="E245" s="391"/>
    </row>
    <row r="246" spans="1:5" ht="15">
      <c r="A246" s="388" t="s">
        <v>354</v>
      </c>
      <c r="B246" s="392">
        <f>SUM(B247:B248)</f>
        <v>0</v>
      </c>
      <c r="C246" s="392">
        <f>SUM(C247:C248)</f>
        <v>0</v>
      </c>
      <c r="D246" s="392">
        <f>SUM(D247:D248)</f>
        <v>0</v>
      </c>
      <c r="E246" s="393">
        <f>SUM(E247:E248)</f>
        <v>0</v>
      </c>
    </row>
    <row r="247" spans="1:5" ht="15">
      <c r="A247" s="394" t="s">
        <v>268</v>
      </c>
      <c r="B247" s="392"/>
      <c r="C247" s="392"/>
      <c r="D247" s="395"/>
      <c r="E247" s="393"/>
    </row>
    <row r="248" spans="1:5" ht="15.75" thickBot="1">
      <c r="A248" s="396" t="s">
        <v>268</v>
      </c>
      <c r="B248" s="397"/>
      <c r="C248" s="397"/>
      <c r="D248" s="398"/>
      <c r="E248" s="399"/>
    </row>
    <row r="249" spans="1:5" ht="15.75" thickBot="1">
      <c r="A249" s="400" t="s">
        <v>327</v>
      </c>
      <c r="B249" s="259">
        <f>SUM(B243:B246)</f>
        <v>0</v>
      </c>
      <c r="C249" s="259">
        <f>SUM(C243:C246)</f>
        <v>0</v>
      </c>
      <c r="D249" s="259">
        <f>SUM(D243:D246)</f>
        <v>0</v>
      </c>
      <c r="E249" s="260">
        <f>SUM(E243:E246)</f>
        <v>0</v>
      </c>
    </row>
    <row r="250" spans="1:5" ht="15.75" thickBot="1">
      <c r="A250" s="385" t="s">
        <v>355</v>
      </c>
      <c r="B250" s="386"/>
      <c r="C250" s="387"/>
      <c r="D250" s="387"/>
      <c r="E250" s="387"/>
    </row>
    <row r="251" spans="1:5" ht="15">
      <c r="A251" s="388" t="s">
        <v>351</v>
      </c>
      <c r="B251" s="389"/>
      <c r="C251" s="389"/>
      <c r="D251" s="390"/>
      <c r="E251" s="391"/>
    </row>
    <row r="252" spans="1:5" ht="15">
      <c r="A252" s="388" t="s">
        <v>352</v>
      </c>
      <c r="B252" s="389"/>
      <c r="C252" s="389"/>
      <c r="D252" s="390"/>
      <c r="E252" s="391"/>
    </row>
    <row r="253" spans="1:5" ht="15">
      <c r="A253" s="388" t="s">
        <v>353</v>
      </c>
      <c r="B253" s="389"/>
      <c r="C253" s="389"/>
      <c r="D253" s="390"/>
      <c r="E253" s="391"/>
    </row>
    <row r="254" spans="1:5" ht="15">
      <c r="A254" s="388" t="s">
        <v>354</v>
      </c>
      <c r="B254" s="392">
        <f>SUM(B255:B256)</f>
        <v>0</v>
      </c>
      <c r="C254" s="392">
        <f>SUM(C255:C256)</f>
        <v>0</v>
      </c>
      <c r="D254" s="392">
        <f>SUM(D255:D256)</f>
        <v>0</v>
      </c>
      <c r="E254" s="393">
        <f>SUM(E255:E256)</f>
        <v>0</v>
      </c>
    </row>
    <row r="255" spans="1:5" ht="15">
      <c r="A255" s="394" t="s">
        <v>268</v>
      </c>
      <c r="B255" s="392"/>
      <c r="C255" s="392"/>
      <c r="D255" s="395"/>
      <c r="E255" s="393"/>
    </row>
    <row r="256" spans="1:5" ht="15.75" thickBot="1">
      <c r="A256" s="396" t="s">
        <v>268</v>
      </c>
      <c r="B256" s="397"/>
      <c r="C256" s="397"/>
      <c r="D256" s="398"/>
      <c r="E256" s="399"/>
    </row>
    <row r="257" spans="1:7" ht="15">
      <c r="A257" s="271" t="s">
        <v>327</v>
      </c>
      <c r="B257" s="272">
        <f>SUM(B251:B254)</f>
        <v>0</v>
      </c>
      <c r="C257" s="272">
        <f>SUM(C251:C254)</f>
        <v>0</v>
      </c>
      <c r="D257" s="272">
        <f>SUM(D251:D254)</f>
        <v>0</v>
      </c>
      <c r="E257" s="401">
        <f>SUM(E251:E254)</f>
        <v>0</v>
      </c>
    </row>
    <row r="261" spans="1:7" ht="45.75" customHeight="1">
      <c r="A261" s="234" t="s">
        <v>356</v>
      </c>
      <c r="B261" s="365"/>
      <c r="C261" s="365"/>
      <c r="D261" s="105"/>
      <c r="G261" s="402"/>
    </row>
    <row r="262" spans="1:7" ht="15">
      <c r="A262" s="169" t="s">
        <v>209</v>
      </c>
      <c r="B262" s="170"/>
      <c r="C262" s="170"/>
      <c r="G262" s="402"/>
    </row>
    <row r="263" spans="1:7" ht="99" customHeight="1" thickBot="1">
      <c r="A263" s="403" t="s">
        <v>357</v>
      </c>
      <c r="B263" s="240" t="s">
        <v>207</v>
      </c>
      <c r="C263" s="404" t="s">
        <v>9</v>
      </c>
      <c r="D263" s="367" t="s">
        <v>358</v>
      </c>
      <c r="F263" s="786"/>
    </row>
    <row r="264" spans="1:7" ht="25.5" customHeight="1">
      <c r="A264" s="405" t="s">
        <v>359</v>
      </c>
      <c r="B264" s="406"/>
      <c r="C264" s="407"/>
      <c r="D264" s="408"/>
      <c r="F264" s="786"/>
    </row>
    <row r="265" spans="1:7" ht="15">
      <c r="A265" s="409" t="s">
        <v>360</v>
      </c>
      <c r="B265" s="410"/>
      <c r="C265" s="411"/>
      <c r="D265" s="356"/>
      <c r="F265" s="786"/>
    </row>
    <row r="266" spans="1:7" ht="25.5" customHeight="1">
      <c r="A266" s="412" t="s">
        <v>361</v>
      </c>
      <c r="B266" s="413"/>
      <c r="C266" s="414"/>
      <c r="D266" s="415"/>
      <c r="F266" s="787"/>
    </row>
    <row r="267" spans="1:7" ht="15">
      <c r="A267" s="416" t="s">
        <v>362</v>
      </c>
      <c r="B267" s="410"/>
      <c r="C267" s="411"/>
      <c r="D267" s="356"/>
      <c r="F267" s="786"/>
    </row>
    <row r="268" spans="1:7" ht="15">
      <c r="A268" s="409" t="s">
        <v>363</v>
      </c>
      <c r="B268" s="417"/>
      <c r="C268" s="418"/>
      <c r="D268" s="419"/>
      <c r="F268" s="786"/>
    </row>
    <row r="269" spans="1:7" ht="15">
      <c r="A269" s="409" t="s">
        <v>364</v>
      </c>
      <c r="B269" s="417"/>
      <c r="C269" s="418"/>
      <c r="D269" s="419"/>
      <c r="F269" s="786"/>
    </row>
    <row r="270" spans="1:7" ht="15">
      <c r="A270" s="409" t="s">
        <v>365</v>
      </c>
      <c r="B270" s="417"/>
      <c r="C270" s="418"/>
      <c r="D270" s="419"/>
      <c r="F270" s="786"/>
    </row>
    <row r="271" spans="1:7" ht="15">
      <c r="A271" s="409" t="s">
        <v>366</v>
      </c>
      <c r="B271" s="410"/>
      <c r="C271" s="411"/>
      <c r="D271" s="356"/>
    </row>
    <row r="272" spans="1:7" ht="15.75" thickBot="1">
      <c r="A272" s="420" t="s">
        <v>193</v>
      </c>
      <c r="B272" s="421"/>
      <c r="C272" s="422"/>
      <c r="D272" s="423"/>
    </row>
    <row r="273" spans="1:4" ht="15">
      <c r="A273" s="424" t="s">
        <v>287</v>
      </c>
      <c r="B273" s="425">
        <f>B264+B265+B267+B271+B268+B269+B270+B272</f>
        <v>0</v>
      </c>
      <c r="C273" s="425">
        <f>C264+C265+C267+C271+C268+C269+C270+C272</f>
        <v>0</v>
      </c>
      <c r="D273" s="426"/>
    </row>
    <row r="274" spans="1:4" ht="30" customHeight="1">
      <c r="A274" s="311" t="s">
        <v>367</v>
      </c>
      <c r="B274" s="312"/>
      <c r="C274" s="312"/>
      <c r="D274" s="312"/>
    </row>
    <row r="275" spans="1:4">
      <c r="A275" s="313"/>
      <c r="B275" s="314"/>
      <c r="C275" s="315"/>
      <c r="D275" s="315"/>
    </row>
    <row r="276" spans="1:4" ht="30.75" thickBot="1">
      <c r="A276" s="427" t="s">
        <v>291</v>
      </c>
      <c r="B276" s="316" t="s">
        <v>207</v>
      </c>
      <c r="C276" s="282" t="s">
        <v>295</v>
      </c>
    </row>
    <row r="277" spans="1:4" ht="32.25" customHeight="1" thickBot="1">
      <c r="A277" s="428" t="s">
        <v>368</v>
      </c>
      <c r="B277" s="429">
        <v>0</v>
      </c>
      <c r="C277" s="430">
        <v>0</v>
      </c>
    </row>
    <row r="278" spans="1:4" ht="15.75" thickBot="1">
      <c r="A278" s="428" t="s">
        <v>369</v>
      </c>
      <c r="B278" s="429">
        <v>0</v>
      </c>
      <c r="C278" s="430">
        <v>0</v>
      </c>
    </row>
    <row r="279" spans="1:4" ht="15.75" thickBot="1">
      <c r="A279" s="428" t="s">
        <v>370</v>
      </c>
      <c r="B279" s="429">
        <v>0</v>
      </c>
      <c r="C279" s="430">
        <v>0</v>
      </c>
    </row>
    <row r="280" spans="1:4" ht="29.25" customHeight="1" thickBot="1">
      <c r="A280" s="428" t="s">
        <v>371</v>
      </c>
      <c r="B280" s="429">
        <v>0</v>
      </c>
      <c r="C280" s="430">
        <v>0</v>
      </c>
    </row>
    <row r="281" spans="1:4" ht="42.75" customHeight="1" thickBot="1">
      <c r="A281" s="428" t="s">
        <v>372</v>
      </c>
      <c r="B281" s="429">
        <v>0</v>
      </c>
      <c r="C281" s="430">
        <v>0</v>
      </c>
    </row>
    <row r="282" spans="1:4" ht="15.75" thickBot="1">
      <c r="A282" s="431" t="s">
        <v>373</v>
      </c>
      <c r="B282" s="429">
        <v>0</v>
      </c>
      <c r="C282" s="430">
        <v>0</v>
      </c>
    </row>
    <row r="283" spans="1:4" ht="29.25" customHeight="1" thickBot="1">
      <c r="A283" s="431" t="s">
        <v>374</v>
      </c>
      <c r="B283" s="429">
        <v>0</v>
      </c>
      <c r="C283" s="430">
        <v>0</v>
      </c>
    </row>
    <row r="284" spans="1:4" ht="33" customHeight="1" thickBot="1">
      <c r="A284" s="431" t="s">
        <v>375</v>
      </c>
      <c r="B284" s="429">
        <v>0</v>
      </c>
      <c r="C284" s="430">
        <v>0</v>
      </c>
    </row>
    <row r="285" spans="1:4" ht="15.75" thickBot="1">
      <c r="A285" s="432" t="s">
        <v>376</v>
      </c>
      <c r="B285" s="433">
        <f>SUM(B286:B305)</f>
        <v>2500000</v>
      </c>
      <c r="C285" s="434">
        <f>SUM(C286:C305)</f>
        <v>120.99</v>
      </c>
    </row>
    <row r="286" spans="1:4" ht="13.5" customHeight="1">
      <c r="A286" s="435" t="s">
        <v>306</v>
      </c>
      <c r="B286" s="436">
        <v>0</v>
      </c>
      <c r="C286" s="437">
        <v>120.99</v>
      </c>
    </row>
    <row r="287" spans="1:4" ht="15">
      <c r="A287" s="330" t="s">
        <v>307</v>
      </c>
      <c r="B287" s="438">
        <v>0</v>
      </c>
      <c r="C287" s="437">
        <v>0</v>
      </c>
    </row>
    <row r="288" spans="1:4" ht="15">
      <c r="A288" s="335" t="s">
        <v>308</v>
      </c>
      <c r="B288" s="438">
        <v>0</v>
      </c>
      <c r="C288" s="437">
        <v>0</v>
      </c>
    </row>
    <row r="289" spans="1:3" ht="62.25" customHeight="1">
      <c r="A289" s="788" t="s">
        <v>377</v>
      </c>
      <c r="B289" s="789">
        <v>0</v>
      </c>
      <c r="C289" s="437">
        <v>0</v>
      </c>
    </row>
    <row r="290" spans="1:3" ht="15">
      <c r="A290" s="335" t="s">
        <v>310</v>
      </c>
      <c r="B290" s="438">
        <v>0</v>
      </c>
      <c r="C290" s="437">
        <v>0</v>
      </c>
    </row>
    <row r="291" spans="1:3" ht="15">
      <c r="A291" s="335" t="s">
        <v>311</v>
      </c>
      <c r="B291" s="438">
        <v>0</v>
      </c>
      <c r="C291" s="437">
        <v>0</v>
      </c>
    </row>
    <row r="292" spans="1:3" ht="15">
      <c r="A292" s="335" t="s">
        <v>312</v>
      </c>
      <c r="B292" s="438">
        <v>0</v>
      </c>
      <c r="C292" s="437">
        <v>0</v>
      </c>
    </row>
    <row r="293" spans="1:3" ht="26.25" customHeight="1">
      <c r="A293" s="335" t="s">
        <v>313</v>
      </c>
      <c r="B293" s="331">
        <v>0</v>
      </c>
      <c r="C293" s="439">
        <v>0</v>
      </c>
    </row>
    <row r="294" spans="1:3" ht="15">
      <c r="A294" s="335" t="s">
        <v>314</v>
      </c>
      <c r="B294" s="331">
        <v>0</v>
      </c>
      <c r="C294" s="439">
        <v>0</v>
      </c>
    </row>
    <row r="295" spans="1:3" ht="15">
      <c r="A295" s="335" t="s">
        <v>315</v>
      </c>
      <c r="B295" s="331">
        <v>0</v>
      </c>
      <c r="C295" s="439">
        <v>0</v>
      </c>
    </row>
    <row r="296" spans="1:3" ht="15">
      <c r="A296" s="335" t="s">
        <v>316</v>
      </c>
      <c r="B296" s="331"/>
      <c r="C296" s="439"/>
    </row>
    <row r="297" spans="1:3" ht="15">
      <c r="A297" s="335" t="s">
        <v>317</v>
      </c>
      <c r="B297" s="331">
        <v>0</v>
      </c>
      <c r="C297" s="439">
        <v>0</v>
      </c>
    </row>
    <row r="298" spans="1:3" ht="15">
      <c r="A298" s="335" t="s">
        <v>318</v>
      </c>
      <c r="B298" s="331">
        <v>0</v>
      </c>
      <c r="C298" s="439">
        <v>0</v>
      </c>
    </row>
    <row r="299" spans="1:3" ht="30" customHeight="1">
      <c r="A299" s="334" t="s">
        <v>319</v>
      </c>
      <c r="B299" s="331">
        <v>0</v>
      </c>
      <c r="C299" s="439">
        <v>0</v>
      </c>
    </row>
    <row r="300" spans="1:3" ht="15">
      <c r="A300" s="334" t="s">
        <v>320</v>
      </c>
      <c r="B300" s="331">
        <v>0</v>
      </c>
      <c r="C300" s="439">
        <v>0</v>
      </c>
    </row>
    <row r="301" spans="1:3" ht="27" customHeight="1">
      <c r="A301" s="334" t="s">
        <v>321</v>
      </c>
      <c r="B301" s="331">
        <v>2500000</v>
      </c>
      <c r="C301" s="439">
        <v>0</v>
      </c>
    </row>
    <row r="302" spans="1:3" ht="27" customHeight="1">
      <c r="A302" s="334" t="s">
        <v>322</v>
      </c>
      <c r="B302" s="331">
        <v>0</v>
      </c>
      <c r="C302" s="439">
        <v>0</v>
      </c>
    </row>
    <row r="303" spans="1:3" ht="15">
      <c r="A303" s="334" t="s">
        <v>323</v>
      </c>
      <c r="B303" s="331">
        <v>0</v>
      </c>
      <c r="C303" s="439">
        <v>0</v>
      </c>
    </row>
    <row r="304" spans="1:3" ht="15">
      <c r="A304" s="334" t="s">
        <v>325</v>
      </c>
      <c r="B304" s="331">
        <v>0</v>
      </c>
      <c r="C304" s="439">
        <v>0</v>
      </c>
    </row>
    <row r="305" spans="1:4" ht="15.75" thickBot="1">
      <c r="A305" s="337" t="s">
        <v>326</v>
      </c>
      <c r="B305" s="338">
        <v>0</v>
      </c>
      <c r="C305" s="439">
        <v>0</v>
      </c>
    </row>
    <row r="306" spans="1:4" ht="15">
      <c r="A306" s="340" t="s">
        <v>327</v>
      </c>
      <c r="B306" s="440">
        <f>SUM(B286:B305)</f>
        <v>2500000</v>
      </c>
      <c r="C306" s="441">
        <f>SUM(C286:C305)</f>
        <v>120.99</v>
      </c>
    </row>
    <row r="307" spans="1:4">
      <c r="A307" s="144"/>
      <c r="B307" s="144"/>
      <c r="C307" s="144"/>
      <c r="D307" s="144"/>
    </row>
    <row r="308" spans="1:4">
      <c r="A308" s="144"/>
      <c r="B308" s="144"/>
      <c r="C308" s="144"/>
      <c r="D308" s="144"/>
    </row>
    <row r="309" spans="1:4">
      <c r="A309" s="442"/>
      <c r="B309" s="343"/>
      <c r="C309" s="343"/>
      <c r="D309" s="144"/>
    </row>
    <row r="311" spans="1:4" ht="15">
      <c r="A311" s="273" t="s">
        <v>378</v>
      </c>
      <c r="B311" s="273"/>
      <c r="C311" s="273"/>
    </row>
    <row r="312" spans="1:4" ht="15.75">
      <c r="A312" s="443"/>
      <c r="B312" s="315"/>
      <c r="C312" s="315"/>
    </row>
    <row r="313" spans="1:4" ht="30.75" thickBot="1">
      <c r="A313" s="345" t="s">
        <v>379</v>
      </c>
      <c r="B313" s="444" t="s">
        <v>8</v>
      </c>
      <c r="C313" s="282" t="s">
        <v>9</v>
      </c>
    </row>
    <row r="314" spans="1:4" ht="15.75" thickBot="1">
      <c r="A314" s="445" t="s">
        <v>380</v>
      </c>
      <c r="B314" s="446">
        <f>SUM(B315:B324)</f>
        <v>73049.69</v>
      </c>
      <c r="C314" s="447">
        <f>SUM(C315:C324)</f>
        <v>62483.040000000001</v>
      </c>
    </row>
    <row r="315" spans="1:4" ht="55.5" customHeight="1">
      <c r="A315" s="448" t="s">
        <v>381</v>
      </c>
      <c r="B315" s="449">
        <v>0</v>
      </c>
      <c r="C315" s="450">
        <v>0</v>
      </c>
    </row>
    <row r="316" spans="1:4" ht="15">
      <c r="A316" s="451" t="s">
        <v>382</v>
      </c>
      <c r="B316" s="452">
        <v>0</v>
      </c>
      <c r="C316" s="453">
        <v>0</v>
      </c>
    </row>
    <row r="317" spans="1:4" ht="15">
      <c r="A317" s="454" t="s">
        <v>383</v>
      </c>
      <c r="B317" s="455">
        <v>0</v>
      </c>
      <c r="C317" s="456">
        <v>0</v>
      </c>
    </row>
    <row r="318" spans="1:4" ht="28.5" customHeight="1">
      <c r="A318" s="457" t="s">
        <v>384</v>
      </c>
      <c r="B318" s="455">
        <v>0</v>
      </c>
      <c r="C318" s="456">
        <v>0</v>
      </c>
    </row>
    <row r="319" spans="1:4" ht="32.25" customHeight="1">
      <c r="A319" s="457" t="s">
        <v>385</v>
      </c>
      <c r="B319" s="455">
        <v>0</v>
      </c>
      <c r="C319" s="456">
        <v>0</v>
      </c>
    </row>
    <row r="320" spans="1:4" ht="15">
      <c r="A320" s="458" t="s">
        <v>386</v>
      </c>
      <c r="B320" s="455">
        <v>0</v>
      </c>
      <c r="C320" s="456">
        <v>0</v>
      </c>
    </row>
    <row r="321" spans="1:3" ht="15">
      <c r="A321" s="458" t="s">
        <v>387</v>
      </c>
      <c r="B321" s="455">
        <v>0</v>
      </c>
      <c r="C321" s="456">
        <v>0</v>
      </c>
    </row>
    <row r="322" spans="1:3" ht="15">
      <c r="A322" s="454" t="s">
        <v>388</v>
      </c>
      <c r="B322" s="459">
        <v>0</v>
      </c>
      <c r="C322" s="410">
        <v>0</v>
      </c>
    </row>
    <row r="323" spans="1:3" ht="15">
      <c r="A323" s="458" t="s">
        <v>389</v>
      </c>
      <c r="B323" s="460">
        <v>0</v>
      </c>
      <c r="C323" s="410">
        <v>0</v>
      </c>
    </row>
    <row r="324" spans="1:3" ht="15.75" thickBot="1">
      <c r="A324" s="461" t="s">
        <v>193</v>
      </c>
      <c r="B324" s="462">
        <v>73049.69</v>
      </c>
      <c r="C324" s="417">
        <f>7643.55+48540.99+6298.5</f>
        <v>62483.040000000001</v>
      </c>
    </row>
    <row r="325" spans="1:3" ht="15.75" thickBot="1">
      <c r="A325" s="445" t="s">
        <v>390</v>
      </c>
      <c r="B325" s="446">
        <f>SUM(B326:B335)</f>
        <v>40600.22</v>
      </c>
      <c r="C325" s="463">
        <f>SUM(C326:C335)</f>
        <v>43985.07</v>
      </c>
    </row>
    <row r="326" spans="1:3" ht="59.25" customHeight="1">
      <c r="A326" s="448" t="s">
        <v>381</v>
      </c>
      <c r="B326" s="464">
        <v>0</v>
      </c>
      <c r="C326" s="452">
        <v>0</v>
      </c>
    </row>
    <row r="327" spans="1:3" ht="15">
      <c r="A327" s="451" t="s">
        <v>382</v>
      </c>
      <c r="B327" s="464">
        <v>0</v>
      </c>
      <c r="C327" s="452">
        <v>0</v>
      </c>
    </row>
    <row r="328" spans="1:3" ht="15">
      <c r="A328" s="454" t="s">
        <v>383</v>
      </c>
      <c r="B328" s="455">
        <v>0</v>
      </c>
      <c r="C328" s="456">
        <v>0</v>
      </c>
    </row>
    <row r="329" spans="1:3" ht="27.75" customHeight="1">
      <c r="A329" s="457" t="s">
        <v>384</v>
      </c>
      <c r="B329" s="465">
        <v>0</v>
      </c>
      <c r="C329" s="456">
        <v>0</v>
      </c>
    </row>
    <row r="330" spans="1:3" ht="24.75" customHeight="1">
      <c r="A330" s="457" t="s">
        <v>385</v>
      </c>
      <c r="B330" s="465">
        <v>3941.61</v>
      </c>
      <c r="C330" s="456">
        <v>4271.84</v>
      </c>
    </row>
    <row r="331" spans="1:3" ht="15">
      <c r="A331" s="457" t="s">
        <v>386</v>
      </c>
      <c r="B331" s="465">
        <v>0</v>
      </c>
      <c r="C331" s="456">
        <v>0</v>
      </c>
    </row>
    <row r="332" spans="1:3" ht="15">
      <c r="A332" s="458" t="s">
        <v>387</v>
      </c>
      <c r="B332" s="465">
        <v>0</v>
      </c>
      <c r="C332" s="456">
        <v>0</v>
      </c>
    </row>
    <row r="333" spans="1:3" ht="15">
      <c r="A333" s="458" t="s">
        <v>391</v>
      </c>
      <c r="B333" s="460">
        <f>25545.16+114</f>
        <v>25659.16</v>
      </c>
      <c r="C333" s="410">
        <f>3427+374.16+25345.42</f>
        <v>29146.579999999998</v>
      </c>
    </row>
    <row r="334" spans="1:3" ht="15">
      <c r="A334" s="458" t="s">
        <v>389</v>
      </c>
      <c r="B334" s="460">
        <v>0</v>
      </c>
      <c r="C334" s="410">
        <v>0</v>
      </c>
    </row>
    <row r="335" spans="1:3" ht="21.75" customHeight="1" thickBot="1">
      <c r="A335" s="466" t="s">
        <v>392</v>
      </c>
      <c r="B335" s="462">
        <f>526.95+10141+331.5</f>
        <v>10999.45</v>
      </c>
      <c r="C335" s="467">
        <f>526.95+9708.2+331.5</f>
        <v>10566.650000000001</v>
      </c>
    </row>
    <row r="336" spans="1:3" ht="15">
      <c r="A336" s="468" t="s">
        <v>189</v>
      </c>
      <c r="B336" s="469">
        <f>B314+B325</f>
        <v>113649.91</v>
      </c>
      <c r="C336" s="470">
        <f>C314+C325</f>
        <v>106468.11</v>
      </c>
    </row>
    <row r="340" spans="1:5" ht="36" customHeight="1">
      <c r="A340" s="311" t="s">
        <v>393</v>
      </c>
      <c r="B340" s="311"/>
      <c r="C340" s="311"/>
      <c r="D340" s="79"/>
      <c r="E340" s="79"/>
    </row>
    <row r="341" spans="1:5">
      <c r="A341" s="315"/>
      <c r="B341" s="315"/>
      <c r="C341" s="315"/>
      <c r="D341" s="144"/>
    </row>
    <row r="342" spans="1:5" ht="30.75" thickBot="1">
      <c r="A342" s="471" t="s">
        <v>394</v>
      </c>
      <c r="B342" s="472" t="s">
        <v>8</v>
      </c>
      <c r="C342" s="347" t="s">
        <v>295</v>
      </c>
    </row>
    <row r="343" spans="1:5" ht="15">
      <c r="A343" s="473" t="s">
        <v>395</v>
      </c>
      <c r="B343" s="474">
        <f>SUM(B344:B350)</f>
        <v>5897358.7699999996</v>
      </c>
      <c r="C343" s="475">
        <f>SUM(C344:C350)</f>
        <v>5688142.4800000004</v>
      </c>
    </row>
    <row r="344" spans="1:5" ht="15">
      <c r="A344" s="476" t="s">
        <v>396</v>
      </c>
      <c r="B344" s="477">
        <v>5889786.8899999997</v>
      </c>
      <c r="C344" s="478">
        <v>5681832.5800000001</v>
      </c>
    </row>
    <row r="345" spans="1:5" ht="15">
      <c r="A345" s="476" t="s">
        <v>397</v>
      </c>
      <c r="B345" s="479">
        <v>0</v>
      </c>
      <c r="C345" s="478">
        <v>0</v>
      </c>
    </row>
    <row r="346" spans="1:5" ht="27.75" customHeight="1">
      <c r="A346" s="480" t="s">
        <v>398</v>
      </c>
      <c r="B346" s="479">
        <v>0</v>
      </c>
      <c r="C346" s="478">
        <v>0</v>
      </c>
    </row>
    <row r="347" spans="1:5" ht="15">
      <c r="A347" s="480" t="s">
        <v>399</v>
      </c>
      <c r="B347" s="481">
        <v>0</v>
      </c>
      <c r="C347" s="478">
        <v>0</v>
      </c>
    </row>
    <row r="348" spans="1:5" ht="15">
      <c r="A348" s="480" t="s">
        <v>400</v>
      </c>
      <c r="B348" s="481">
        <v>0</v>
      </c>
      <c r="C348" s="478">
        <v>0</v>
      </c>
    </row>
    <row r="349" spans="1:5" ht="16.5" customHeight="1">
      <c r="A349" s="480" t="s">
        <v>401</v>
      </c>
      <c r="B349" s="477">
        <v>0</v>
      </c>
      <c r="C349" s="478">
        <v>0</v>
      </c>
    </row>
    <row r="350" spans="1:5" ht="15">
      <c r="A350" s="480" t="s">
        <v>326</v>
      </c>
      <c r="B350" s="479">
        <f>7066708.03-7288243+229106.85</f>
        <v>7571.8800000002666</v>
      </c>
      <c r="C350" s="478">
        <v>6309.9</v>
      </c>
    </row>
    <row r="351" spans="1:5" ht="15">
      <c r="A351" s="482" t="s">
        <v>402</v>
      </c>
      <c r="B351" s="483">
        <v>0</v>
      </c>
      <c r="C351" s="484">
        <f>C352+C353+C355</f>
        <v>0</v>
      </c>
    </row>
    <row r="352" spans="1:5" ht="15">
      <c r="A352" s="485" t="s">
        <v>403</v>
      </c>
      <c r="B352" s="486">
        <v>0</v>
      </c>
      <c r="C352" s="413">
        <v>0</v>
      </c>
    </row>
    <row r="353" spans="1:5" ht="15">
      <c r="A353" s="485" t="s">
        <v>404</v>
      </c>
      <c r="B353" s="486">
        <v>0</v>
      </c>
      <c r="C353" s="413">
        <v>0</v>
      </c>
    </row>
    <row r="354" spans="1:5" ht="15">
      <c r="A354" s="485" t="s">
        <v>405</v>
      </c>
      <c r="B354" s="486">
        <v>0</v>
      </c>
      <c r="C354" s="413">
        <v>0</v>
      </c>
    </row>
    <row r="355" spans="1:5" ht="15.75" thickBot="1">
      <c r="A355" s="487" t="s">
        <v>326</v>
      </c>
      <c r="B355" s="486">
        <v>0</v>
      </c>
      <c r="C355" s="413">
        <v>0</v>
      </c>
    </row>
    <row r="356" spans="1:5" ht="15">
      <c r="A356" s="488" t="s">
        <v>189</v>
      </c>
      <c r="B356" s="489">
        <f>B343+B351</f>
        <v>5897358.7699999996</v>
      </c>
      <c r="C356" s="490">
        <f>C343+C351</f>
        <v>5688142.4800000004</v>
      </c>
    </row>
    <row r="359" spans="1:5" ht="33.75" customHeight="1">
      <c r="A359" s="234" t="s">
        <v>406</v>
      </c>
      <c r="B359" s="105"/>
      <c r="C359" s="105"/>
      <c r="D359" s="105"/>
    </row>
    <row r="360" spans="1:5">
      <c r="B360" s="491"/>
    </row>
    <row r="361" spans="1:5" ht="30.75" thickBot="1">
      <c r="A361" s="492" t="s">
        <v>91</v>
      </c>
      <c r="B361" s="493" t="s">
        <v>207</v>
      </c>
      <c r="C361" s="367" t="s">
        <v>9</v>
      </c>
    </row>
    <row r="362" spans="1:5" ht="15.75" thickBot="1">
      <c r="A362" s="494" t="s">
        <v>407</v>
      </c>
      <c r="B362" s="356">
        <v>8135518.6799999997</v>
      </c>
      <c r="C362" s="356">
        <v>9353385.1300000008</v>
      </c>
    </row>
    <row r="363" spans="1:5" ht="15">
      <c r="A363" s="495" t="s">
        <v>287</v>
      </c>
      <c r="B363" s="496">
        <f>SUM(B362:B362)</f>
        <v>8135518.6799999997</v>
      </c>
      <c r="C363" s="426">
        <f>SUM(C362:C362)</f>
        <v>9353385.1300000008</v>
      </c>
    </row>
    <row r="366" spans="1:5" ht="33.75" customHeight="1">
      <c r="A366" s="234" t="s">
        <v>408</v>
      </c>
      <c r="B366" s="567"/>
      <c r="C366" s="567"/>
      <c r="D366" s="567"/>
      <c r="E366" s="497"/>
    </row>
    <row r="367" spans="1:5">
      <c r="E367" s="144"/>
    </row>
    <row r="368" spans="1:5" ht="45.75" thickBot="1">
      <c r="A368" s="239" t="s">
        <v>210</v>
      </c>
      <c r="B368" s="238" t="s">
        <v>409</v>
      </c>
      <c r="C368" s="498" t="s">
        <v>410</v>
      </c>
      <c r="D368" s="144"/>
    </row>
    <row r="369" spans="1:9" ht="15">
      <c r="A369" s="499" t="s">
        <v>411</v>
      </c>
      <c r="B369" s="500">
        <v>674830.51</v>
      </c>
      <c r="C369" s="500">
        <v>1220172.2</v>
      </c>
      <c r="D369" s="144"/>
    </row>
    <row r="370" spans="1:9">
      <c r="A370" s="144"/>
      <c r="B370" s="144"/>
      <c r="C370" s="144"/>
      <c r="D370" s="144"/>
      <c r="E370" s="144"/>
    </row>
    <row r="371" spans="1:9" ht="29.25" customHeight="1">
      <c r="A371" s="875" t="s">
        <v>412</v>
      </c>
      <c r="B371" s="875"/>
      <c r="C371" s="875"/>
      <c r="D371" s="874"/>
      <c r="E371" s="874"/>
    </row>
    <row r="375" spans="1:9" ht="15">
      <c r="A375" s="501" t="s">
        <v>413</v>
      </c>
      <c r="B375" s="501"/>
      <c r="C375" s="501"/>
      <c r="D375" s="501"/>
      <c r="E375" s="501"/>
      <c r="F375" s="501"/>
      <c r="G375" s="501"/>
      <c r="H375" s="501"/>
      <c r="I375" s="501"/>
    </row>
    <row r="376" spans="1:9" ht="15">
      <c r="A376" s="501"/>
      <c r="B376" s="501"/>
      <c r="C376" s="501"/>
      <c r="D376" s="501"/>
      <c r="E376" s="501"/>
      <c r="F376" s="501"/>
      <c r="G376" s="501"/>
      <c r="H376" s="501"/>
      <c r="I376" s="501"/>
    </row>
    <row r="377" spans="1:9" ht="14.25">
      <c r="A377" s="876" t="s">
        <v>414</v>
      </c>
      <c r="B377" s="876"/>
      <c r="C377" s="876"/>
      <c r="D377" s="876"/>
      <c r="E377" s="876"/>
      <c r="F377" s="876"/>
      <c r="G377" s="876"/>
      <c r="H377" s="876"/>
      <c r="I377" s="876"/>
    </row>
    <row r="378" spans="1:9" ht="13.5" customHeight="1">
      <c r="A378" s="501" t="s">
        <v>255</v>
      </c>
      <c r="B378" s="501"/>
      <c r="C378" s="501"/>
      <c r="D378" s="501"/>
      <c r="E378" s="501"/>
      <c r="F378" s="501"/>
      <c r="G378" s="501"/>
      <c r="H378" s="501"/>
      <c r="I378" s="501"/>
    </row>
    <row r="379" spans="1:9" ht="15.75">
      <c r="A379" s="169" t="s">
        <v>209</v>
      </c>
      <c r="B379" s="170"/>
      <c r="C379" s="170"/>
      <c r="D379" s="502"/>
      <c r="E379" s="502"/>
      <c r="F379" s="502"/>
      <c r="G379" s="502"/>
      <c r="H379" s="502"/>
      <c r="I379" s="503"/>
    </row>
    <row r="380" spans="1:9" ht="73.5" customHeight="1" thickBot="1">
      <c r="A380" s="504" t="s">
        <v>415</v>
      </c>
      <c r="B380" s="505" t="s">
        <v>416</v>
      </c>
      <c r="C380" s="505" t="s">
        <v>417</v>
      </c>
      <c r="D380" s="505" t="s">
        <v>418</v>
      </c>
      <c r="E380" s="290" t="s">
        <v>243</v>
      </c>
      <c r="F380" s="505" t="s">
        <v>419</v>
      </c>
      <c r="G380" s="505" t="s">
        <v>420</v>
      </c>
      <c r="H380" s="505" t="s">
        <v>421</v>
      </c>
      <c r="I380" s="506" t="s">
        <v>269</v>
      </c>
    </row>
    <row r="381" spans="1:9" ht="90" customHeight="1" thickBot="1">
      <c r="A381" s="507"/>
      <c r="B381" s="508" t="s">
        <v>422</v>
      </c>
      <c r="C381" s="509" t="s">
        <v>423</v>
      </c>
      <c r="D381" s="510" t="s">
        <v>247</v>
      </c>
      <c r="E381" s="511" t="s">
        <v>424</v>
      </c>
      <c r="F381" s="508" t="s">
        <v>422</v>
      </c>
      <c r="G381" s="509" t="s">
        <v>425</v>
      </c>
      <c r="H381" s="510" t="s">
        <v>426</v>
      </c>
      <c r="I381" s="512"/>
    </row>
    <row r="382" spans="1:9" ht="15.75" thickBot="1">
      <c r="A382" s="513" t="s">
        <v>215</v>
      </c>
      <c r="B382" s="514"/>
      <c r="C382" s="515"/>
      <c r="D382" s="516"/>
      <c r="E382" s="433"/>
      <c r="F382" s="514"/>
      <c r="G382" s="517"/>
      <c r="H382" s="516"/>
      <c r="I382" s="518">
        <f>SUM(B382:H382)</f>
        <v>0</v>
      </c>
    </row>
    <row r="383" spans="1:9" ht="15.75" thickBot="1">
      <c r="A383" s="431" t="s">
        <v>200</v>
      </c>
      <c r="B383" s="519">
        <f t="shared" ref="B383:I383" si="13">SUM(B384:B386)</f>
        <v>0</v>
      </c>
      <c r="C383" s="520">
        <f t="shared" si="13"/>
        <v>0</v>
      </c>
      <c r="D383" s="521">
        <f t="shared" si="13"/>
        <v>0</v>
      </c>
      <c r="E383" s="522">
        <f t="shared" si="13"/>
        <v>0</v>
      </c>
      <c r="F383" s="519">
        <f t="shared" si="13"/>
        <v>0</v>
      </c>
      <c r="G383" s="519">
        <f t="shared" si="13"/>
        <v>0</v>
      </c>
      <c r="H383" s="522">
        <f t="shared" si="13"/>
        <v>0</v>
      </c>
      <c r="I383" s="523">
        <f t="shared" si="13"/>
        <v>0</v>
      </c>
    </row>
    <row r="384" spans="1:9" ht="15">
      <c r="A384" s="524" t="s">
        <v>427</v>
      </c>
      <c r="B384" s="525"/>
      <c r="C384" s="526"/>
      <c r="D384" s="527"/>
      <c r="E384" s="528"/>
      <c r="F384" s="525"/>
      <c r="G384" s="529"/>
      <c r="H384" s="527"/>
      <c r="I384" s="530">
        <f>SUM(B384:H384)</f>
        <v>0</v>
      </c>
    </row>
    <row r="385" spans="1:9" ht="15">
      <c r="A385" s="457" t="s">
        <v>428</v>
      </c>
      <c r="B385" s="531"/>
      <c r="C385" s="332"/>
      <c r="D385" s="532"/>
      <c r="E385" s="533"/>
      <c r="F385" s="531"/>
      <c r="G385" s="534"/>
      <c r="H385" s="532"/>
      <c r="I385" s="530">
        <f>SUM(B385:H385)</f>
        <v>0</v>
      </c>
    </row>
    <row r="386" spans="1:9" ht="15.75" thickBot="1">
      <c r="A386" s="535" t="s">
        <v>429</v>
      </c>
      <c r="B386" s="531"/>
      <c r="C386" s="332"/>
      <c r="D386" s="532"/>
      <c r="E386" s="533"/>
      <c r="F386" s="531"/>
      <c r="G386" s="534"/>
      <c r="H386" s="532"/>
      <c r="I386" s="530">
        <f>SUM(B386:H386)</f>
        <v>0</v>
      </c>
    </row>
    <row r="387" spans="1:9" ht="15.75" thickBot="1">
      <c r="A387" s="431" t="s">
        <v>201</v>
      </c>
      <c r="B387" s="514">
        <f t="shared" ref="B387:I387" si="14">SUM(B388:B391)</f>
        <v>0</v>
      </c>
      <c r="C387" s="515">
        <f t="shared" si="14"/>
        <v>0</v>
      </c>
      <c r="D387" s="517">
        <f t="shared" si="14"/>
        <v>0</v>
      </c>
      <c r="E387" s="433">
        <f t="shared" si="14"/>
        <v>0</v>
      </c>
      <c r="F387" s="514">
        <f t="shared" si="14"/>
        <v>0</v>
      </c>
      <c r="G387" s="514">
        <f t="shared" si="14"/>
        <v>0</v>
      </c>
      <c r="H387" s="433">
        <f t="shared" si="14"/>
        <v>0</v>
      </c>
      <c r="I387" s="518">
        <f t="shared" si="14"/>
        <v>0</v>
      </c>
    </row>
    <row r="388" spans="1:9" ht="13.5" customHeight="1">
      <c r="A388" s="480" t="s">
        <v>430</v>
      </c>
      <c r="B388" s="531"/>
      <c r="C388" s="332"/>
      <c r="D388" s="532"/>
      <c r="E388" s="533"/>
      <c r="F388" s="531"/>
      <c r="G388" s="534"/>
      <c r="H388" s="532"/>
      <c r="I388" s="530">
        <f>SUM(B388:H388)</f>
        <v>0</v>
      </c>
    </row>
    <row r="389" spans="1:9" ht="15">
      <c r="A389" s="480" t="s">
        <v>431</v>
      </c>
      <c r="B389" s="531"/>
      <c r="C389" s="332"/>
      <c r="D389" s="532"/>
      <c r="E389" s="533"/>
      <c r="F389" s="531"/>
      <c r="G389" s="534"/>
      <c r="H389" s="532"/>
      <c r="I389" s="530">
        <f>SUM(B389:H389)</f>
        <v>0</v>
      </c>
    </row>
    <row r="390" spans="1:9" ht="15">
      <c r="A390" s="480" t="s">
        <v>432</v>
      </c>
      <c r="B390" s="531"/>
      <c r="C390" s="332"/>
      <c r="D390" s="532"/>
      <c r="E390" s="533"/>
      <c r="F390" s="531"/>
      <c r="G390" s="534"/>
      <c r="H390" s="532"/>
      <c r="I390" s="530">
        <f>SUM(B390:H390)</f>
        <v>0</v>
      </c>
    </row>
    <row r="391" spans="1:9" ht="25.5" customHeight="1" thickBot="1">
      <c r="A391" s="536" t="s">
        <v>433</v>
      </c>
      <c r="B391" s="531"/>
      <c r="C391" s="332"/>
      <c r="D391" s="532"/>
      <c r="E391" s="533"/>
      <c r="F391" s="531"/>
      <c r="G391" s="534"/>
      <c r="H391" s="532"/>
      <c r="I391" s="530">
        <f>SUM(B391:H391)</f>
        <v>0</v>
      </c>
    </row>
    <row r="392" spans="1:9" ht="25.5" customHeight="1" thickBot="1">
      <c r="A392" s="537" t="s">
        <v>221</v>
      </c>
      <c r="B392" s="538">
        <f t="shared" ref="B392:I392" si="15">B382+B383-B387</f>
        <v>0</v>
      </c>
      <c r="C392" s="538">
        <f t="shared" si="15"/>
        <v>0</v>
      </c>
      <c r="D392" s="538">
        <f t="shared" si="15"/>
        <v>0</v>
      </c>
      <c r="E392" s="440">
        <f t="shared" si="15"/>
        <v>0</v>
      </c>
      <c r="F392" s="538">
        <f t="shared" si="15"/>
        <v>0</v>
      </c>
      <c r="G392" s="538">
        <f t="shared" si="15"/>
        <v>0</v>
      </c>
      <c r="H392" s="440">
        <f t="shared" si="15"/>
        <v>0</v>
      </c>
      <c r="I392" s="441">
        <f t="shared" si="15"/>
        <v>0</v>
      </c>
    </row>
    <row r="393" spans="1:9" ht="25.5" customHeight="1" thickBot="1">
      <c r="A393" s="790" t="s">
        <v>434</v>
      </c>
      <c r="B393" s="791"/>
      <c r="C393" s="792"/>
      <c r="D393" s="793"/>
      <c r="E393" s="794"/>
      <c r="F393" s="791"/>
      <c r="G393" s="795"/>
      <c r="H393" s="793"/>
      <c r="I393" s="794">
        <f>SUM(B393:H393)</f>
        <v>0</v>
      </c>
    </row>
    <row r="394" spans="1:9" ht="15.75" thickBot="1">
      <c r="A394" s="796" t="s">
        <v>200</v>
      </c>
      <c r="B394" s="791"/>
      <c r="C394" s="792"/>
      <c r="D394" s="793"/>
      <c r="E394" s="794"/>
      <c r="F394" s="791"/>
      <c r="G394" s="795"/>
      <c r="H394" s="793"/>
      <c r="I394" s="794">
        <f>SUM(B394:H394)</f>
        <v>0</v>
      </c>
    </row>
    <row r="395" spans="1:9" ht="15.75" thickBot="1">
      <c r="A395" s="796" t="s">
        <v>201</v>
      </c>
      <c r="B395" s="791"/>
      <c r="C395" s="792"/>
      <c r="D395" s="793"/>
      <c r="E395" s="794"/>
      <c r="F395" s="791"/>
      <c r="G395" s="795"/>
      <c r="H395" s="793"/>
      <c r="I395" s="794">
        <f>SUM(B395:H395)</f>
        <v>0</v>
      </c>
    </row>
    <row r="396" spans="1:9" ht="25.5" customHeight="1" thickBot="1">
      <c r="A396" s="796" t="s">
        <v>435</v>
      </c>
      <c r="B396" s="791">
        <f>B393+B394-B395</f>
        <v>0</v>
      </c>
      <c r="C396" s="792">
        <f t="shared" ref="C396:I396" si="16">C393+C394-C395</f>
        <v>0</v>
      </c>
      <c r="D396" s="793">
        <f t="shared" si="16"/>
        <v>0</v>
      </c>
      <c r="E396" s="794">
        <f t="shared" si="16"/>
        <v>0</v>
      </c>
      <c r="F396" s="791">
        <f t="shared" si="16"/>
        <v>0</v>
      </c>
      <c r="G396" s="795">
        <f t="shared" si="16"/>
        <v>0</v>
      </c>
      <c r="H396" s="793">
        <f t="shared" si="16"/>
        <v>0</v>
      </c>
      <c r="I396" s="794">
        <f t="shared" si="16"/>
        <v>0</v>
      </c>
    </row>
    <row r="397" spans="1:9" ht="25.5" customHeight="1" thickBot="1">
      <c r="A397" s="790" t="s">
        <v>436</v>
      </c>
      <c r="B397" s="797">
        <f t="shared" ref="B397:I397" si="17">B382-B393</f>
        <v>0</v>
      </c>
      <c r="C397" s="797">
        <f t="shared" si="17"/>
        <v>0</v>
      </c>
      <c r="D397" s="797">
        <f t="shared" si="17"/>
        <v>0</v>
      </c>
      <c r="E397" s="797">
        <f t="shared" si="17"/>
        <v>0</v>
      </c>
      <c r="F397" s="797">
        <f t="shared" si="17"/>
        <v>0</v>
      </c>
      <c r="G397" s="797">
        <f t="shared" si="17"/>
        <v>0</v>
      </c>
      <c r="H397" s="797">
        <f t="shared" si="17"/>
        <v>0</v>
      </c>
      <c r="I397" s="797">
        <f t="shared" si="17"/>
        <v>0</v>
      </c>
    </row>
    <row r="398" spans="1:9" ht="19.5" customHeight="1" thickBot="1">
      <c r="A398" s="798" t="s">
        <v>437</v>
      </c>
      <c r="B398" s="797">
        <f>B392-B396</f>
        <v>0</v>
      </c>
      <c r="C398" s="797">
        <f t="shared" ref="C398:I398" si="18">C392-C396</f>
        <v>0</v>
      </c>
      <c r="D398" s="797">
        <f t="shared" si="18"/>
        <v>0</v>
      </c>
      <c r="E398" s="797">
        <f t="shared" si="18"/>
        <v>0</v>
      </c>
      <c r="F398" s="797">
        <f t="shared" si="18"/>
        <v>0</v>
      </c>
      <c r="G398" s="797">
        <f t="shared" si="18"/>
        <v>0</v>
      </c>
      <c r="H398" s="797">
        <f t="shared" si="18"/>
        <v>0</v>
      </c>
      <c r="I398" s="797">
        <f t="shared" si="18"/>
        <v>0</v>
      </c>
    </row>
    <row r="399" spans="1:9" ht="19.5" customHeight="1">
      <c r="A399" s="799"/>
      <c r="B399" s="800"/>
      <c r="C399" s="800"/>
      <c r="D399" s="800"/>
      <c r="E399" s="800"/>
      <c r="F399" s="800"/>
      <c r="G399" s="800"/>
      <c r="H399" s="800"/>
      <c r="I399" s="800"/>
    </row>
    <row r="400" spans="1:9" ht="12.75" customHeight="1">
      <c r="A400" s="234" t="s">
        <v>438</v>
      </c>
      <c r="B400" s="539"/>
      <c r="C400" s="539"/>
    </row>
    <row r="401" spans="1:9" ht="15">
      <c r="A401" s="315"/>
      <c r="B401" s="540"/>
      <c r="C401" s="540"/>
      <c r="E401" s="715"/>
      <c r="F401" s="715"/>
      <c r="G401" s="715"/>
      <c r="H401" s="715"/>
      <c r="I401" s="715"/>
    </row>
    <row r="402" spans="1:9" ht="30.75" thickBot="1">
      <c r="A402" s="541" t="s">
        <v>291</v>
      </c>
      <c r="B402" s="542" t="s">
        <v>8</v>
      </c>
      <c r="C402" s="282" t="s">
        <v>295</v>
      </c>
    </row>
    <row r="403" spans="1:9" ht="15">
      <c r="A403" s="543" t="s">
        <v>439</v>
      </c>
      <c r="B403" s="544">
        <v>22808.6</v>
      </c>
      <c r="C403" s="545">
        <v>22807.81</v>
      </c>
      <c r="D403" s="546"/>
      <c r="E403" s="546"/>
      <c r="F403" s="546"/>
      <c r="G403" s="546"/>
      <c r="H403" s="546"/>
    </row>
    <row r="404" spans="1:9" ht="15">
      <c r="A404" s="547" t="s">
        <v>440</v>
      </c>
      <c r="B404" s="548">
        <v>6429.29</v>
      </c>
      <c r="C404" s="549">
        <v>33742.730000000003</v>
      </c>
      <c r="D404" s="550"/>
      <c r="E404" s="550"/>
      <c r="F404" s="550"/>
      <c r="G404" s="550"/>
      <c r="H404" s="550"/>
    </row>
    <row r="405" spans="1:9" ht="15">
      <c r="A405" s="547" t="s">
        <v>441</v>
      </c>
      <c r="B405" s="551">
        <v>202.27</v>
      </c>
      <c r="C405" s="549">
        <v>129.99</v>
      </c>
      <c r="D405" s="552"/>
      <c r="E405" s="552"/>
      <c r="F405" s="552"/>
      <c r="G405" s="552"/>
      <c r="H405" s="552"/>
    </row>
    <row r="406" spans="1:9" ht="15">
      <c r="A406" s="553" t="s">
        <v>442</v>
      </c>
      <c r="B406" s="554">
        <f>B407+B410+B411+B412+B413</f>
        <v>7469767.0299999975</v>
      </c>
      <c r="C406" s="555">
        <f>C407+C410+C411+C412+C413</f>
        <v>5117646.2</v>
      </c>
    </row>
    <row r="407" spans="1:9" ht="33" customHeight="1">
      <c r="A407" s="330" t="s">
        <v>443</v>
      </c>
      <c r="B407" s="556">
        <v>197404.78000000003</v>
      </c>
      <c r="C407" s="556">
        <f>C408-C409</f>
        <v>197404.78000000003</v>
      </c>
    </row>
    <row r="408" spans="1:9" ht="15">
      <c r="A408" s="330" t="s">
        <v>444</v>
      </c>
      <c r="B408" s="556">
        <v>2100551.31</v>
      </c>
      <c r="C408" s="556">
        <v>2125734.48</v>
      </c>
    </row>
    <row r="409" spans="1:9" ht="54.75" customHeight="1">
      <c r="A409" s="330" t="s">
        <v>445</v>
      </c>
      <c r="B409" s="556">
        <v>1903146.53</v>
      </c>
      <c r="C409" s="556">
        <v>1928329.7</v>
      </c>
    </row>
    <row r="410" spans="1:9" ht="15">
      <c r="A410" s="557" t="s">
        <v>446</v>
      </c>
      <c r="B410" s="356">
        <v>211361.33</v>
      </c>
      <c r="C410" s="556">
        <v>0</v>
      </c>
    </row>
    <row r="411" spans="1:9" ht="15">
      <c r="A411" s="557" t="s">
        <v>447</v>
      </c>
      <c r="B411" s="356">
        <v>5086592.7399999974</v>
      </c>
      <c r="C411" s="556">
        <v>3036451.49</v>
      </c>
    </row>
    <row r="412" spans="1:9" ht="15">
      <c r="A412" s="557" t="s">
        <v>448</v>
      </c>
      <c r="B412" s="356">
        <v>0</v>
      </c>
      <c r="C412" s="556">
        <v>0</v>
      </c>
    </row>
    <row r="413" spans="1:9" ht="15">
      <c r="A413" s="557" t="s">
        <v>193</v>
      </c>
      <c r="B413" s="356">
        <v>1974408.1799999997</v>
      </c>
      <c r="C413" s="556">
        <v>1883789.93</v>
      </c>
    </row>
    <row r="414" spans="1:9" ht="45.75" customHeight="1" thickBot="1">
      <c r="A414" s="558" t="s">
        <v>449</v>
      </c>
      <c r="B414" s="551">
        <v>0</v>
      </c>
      <c r="C414" s="549">
        <v>0</v>
      </c>
    </row>
    <row r="415" spans="1:9" ht="15">
      <c r="A415" s="559" t="s">
        <v>287</v>
      </c>
      <c r="B415" s="440">
        <f>SUM(B403+B404+B405+B406+B414)</f>
        <v>7499207.1899999976</v>
      </c>
      <c r="C415" s="441">
        <f>SUM(C403+C404+C405+C406+C414)</f>
        <v>5174326.7300000004</v>
      </c>
    </row>
    <row r="416" spans="1:9" ht="15">
      <c r="A416" s="560" t="s">
        <v>450</v>
      </c>
      <c r="B416" s="715"/>
      <c r="C416" s="715"/>
      <c r="D416" s="715"/>
    </row>
    <row r="417" spans="1:4" ht="15">
      <c r="A417" s="169" t="s">
        <v>209</v>
      </c>
      <c r="B417" s="170"/>
      <c r="C417" s="170"/>
    </row>
    <row r="418" spans="1:4" ht="43.5" customHeight="1" thickBot="1">
      <c r="A418" s="561" t="s">
        <v>451</v>
      </c>
      <c r="B418" s="562" t="s">
        <v>452</v>
      </c>
    </row>
    <row r="419" spans="1:4" ht="43.5" customHeight="1" thickBot="1">
      <c r="A419" s="563" t="s">
        <v>8</v>
      </c>
      <c r="B419" s="564" t="s">
        <v>295</v>
      </c>
    </row>
    <row r="420" spans="1:4" ht="15">
      <c r="A420" s="565"/>
      <c r="B420" s="566"/>
    </row>
    <row r="423" spans="1:4" ht="15">
      <c r="A423" s="877" t="s">
        <v>453</v>
      </c>
      <c r="B423" s="877"/>
      <c r="C423" s="877"/>
      <c r="D423" s="878"/>
    </row>
    <row r="424" spans="1:4" ht="14.25" customHeight="1">
      <c r="A424" s="863" t="s">
        <v>454</v>
      </c>
      <c r="B424" s="863"/>
      <c r="C424" s="863"/>
    </row>
    <row r="425" spans="1:4" ht="15">
      <c r="A425" s="169" t="s">
        <v>209</v>
      </c>
      <c r="B425" s="170"/>
      <c r="C425" s="170"/>
    </row>
    <row r="426" spans="1:4" ht="15.75" thickBot="1">
      <c r="A426" s="568" t="s">
        <v>226</v>
      </c>
      <c r="B426" s="569" t="s">
        <v>455</v>
      </c>
      <c r="C426" s="493" t="s">
        <v>456</v>
      </c>
    </row>
    <row r="427" spans="1:4" ht="30">
      <c r="A427" s="570" t="s">
        <v>457</v>
      </c>
      <c r="B427" s="571"/>
      <c r="C427" s="572"/>
    </row>
    <row r="428" spans="1:4" ht="15">
      <c r="A428" s="573" t="s">
        <v>458</v>
      </c>
      <c r="B428" s="574"/>
      <c r="C428" s="575"/>
    </row>
    <row r="429" spans="1:4" ht="15">
      <c r="A429" s="576" t="s">
        <v>459</v>
      </c>
      <c r="B429" s="577"/>
      <c r="C429" s="578"/>
    </row>
    <row r="430" spans="1:4" ht="15">
      <c r="A430" s="579" t="s">
        <v>460</v>
      </c>
      <c r="B430" s="574"/>
      <c r="C430" s="575"/>
    </row>
    <row r="431" spans="1:4" ht="13.5" customHeight="1">
      <c r="A431" s="576" t="s">
        <v>461</v>
      </c>
      <c r="B431" s="577"/>
      <c r="C431" s="578"/>
    </row>
    <row r="436" spans="1:3" ht="27.75" customHeight="1">
      <c r="A436" s="864" t="s">
        <v>462</v>
      </c>
      <c r="B436" s="864"/>
      <c r="C436" s="864"/>
    </row>
    <row r="437" spans="1:3">
      <c r="A437" s="580"/>
      <c r="B437" s="315"/>
      <c r="C437" s="315"/>
    </row>
    <row r="438" spans="1:3" ht="30.75" thickBot="1">
      <c r="A438" s="581" t="s">
        <v>91</v>
      </c>
      <c r="B438" s="282" t="s">
        <v>463</v>
      </c>
      <c r="C438" s="347" t="s">
        <v>464</v>
      </c>
    </row>
    <row r="439" spans="1:3" ht="15.75" thickBot="1">
      <c r="A439" s="582" t="s">
        <v>465</v>
      </c>
      <c r="B439" s="583">
        <f>B440+B445</f>
        <v>0</v>
      </c>
      <c r="C439" s="584">
        <f>C440+C445</f>
        <v>0</v>
      </c>
    </row>
    <row r="440" spans="1:3" ht="15">
      <c r="A440" s="585" t="s">
        <v>466</v>
      </c>
      <c r="B440" s="586">
        <f>SUM(B442:B444)</f>
        <v>0</v>
      </c>
      <c r="C440" s="587">
        <f>SUM(C442:C444)</f>
        <v>0</v>
      </c>
    </row>
    <row r="441" spans="1:3" ht="15">
      <c r="A441" s="588" t="s">
        <v>229</v>
      </c>
      <c r="B441" s="589"/>
      <c r="C441" s="590"/>
    </row>
    <row r="442" spans="1:3" ht="15">
      <c r="A442" s="588"/>
      <c r="B442" s="589"/>
      <c r="C442" s="590"/>
    </row>
    <row r="443" spans="1:3" ht="15">
      <c r="A443" s="588"/>
      <c r="B443" s="589"/>
      <c r="C443" s="590"/>
    </row>
    <row r="444" spans="1:3" ht="15.75" thickBot="1">
      <c r="A444" s="591"/>
      <c r="B444" s="592"/>
      <c r="C444" s="593"/>
    </row>
    <row r="445" spans="1:3" ht="15">
      <c r="A445" s="585" t="s">
        <v>467</v>
      </c>
      <c r="B445" s="586">
        <f>SUM(B447:B449)</f>
        <v>0</v>
      </c>
      <c r="C445" s="587">
        <f>SUM(C447:C449)</f>
        <v>0</v>
      </c>
    </row>
    <row r="446" spans="1:3" ht="15">
      <c r="A446" s="588" t="s">
        <v>229</v>
      </c>
      <c r="B446" s="594"/>
      <c r="C446" s="595"/>
    </row>
    <row r="447" spans="1:3" ht="15">
      <c r="A447" s="596"/>
      <c r="B447" s="594"/>
      <c r="C447" s="595"/>
    </row>
    <row r="448" spans="1:3" ht="15">
      <c r="A448" s="596"/>
      <c r="B448" s="589"/>
      <c r="C448" s="590"/>
    </row>
    <row r="449" spans="1:9" ht="15.75" thickBot="1">
      <c r="A449" s="597"/>
      <c r="B449" s="592"/>
      <c r="C449" s="593"/>
    </row>
    <row r="450" spans="1:9" ht="15.75" thickBot="1">
      <c r="A450" s="582" t="s">
        <v>468</v>
      </c>
      <c r="B450" s="583">
        <f>B451+B455</f>
        <v>7727538.3200000003</v>
      </c>
      <c r="C450" s="584">
        <f>C451+C455</f>
        <v>6609085.4300000006</v>
      </c>
    </row>
    <row r="451" spans="1:9" ht="15">
      <c r="A451" s="598" t="s">
        <v>466</v>
      </c>
      <c r="B451" s="594">
        <f>SUM(B453:B454)</f>
        <v>0</v>
      </c>
      <c r="C451" s="599">
        <f>SUM(C453:C454)</f>
        <v>0</v>
      </c>
    </row>
    <row r="452" spans="1:9" ht="15">
      <c r="A452" s="600" t="s">
        <v>459</v>
      </c>
      <c r="B452" s="589"/>
      <c r="C452" s="590"/>
    </row>
    <row r="453" spans="1:9" ht="15">
      <c r="A453" s="600"/>
      <c r="B453" s="589">
        <v>0</v>
      </c>
      <c r="C453" s="590">
        <v>0</v>
      </c>
    </row>
    <row r="454" spans="1:9" ht="15.75" thickBot="1">
      <c r="A454" s="597"/>
      <c r="B454" s="592"/>
      <c r="C454" s="593"/>
      <c r="F454" s="402"/>
    </row>
    <row r="455" spans="1:9" ht="15">
      <c r="A455" s="601" t="s">
        <v>467</v>
      </c>
      <c r="B455" s="602">
        <f>SUM(B457:B460)</f>
        <v>7727538.3200000003</v>
      </c>
      <c r="C455" s="603">
        <f>SUM(C457:C460)</f>
        <v>6609085.4300000006</v>
      </c>
    </row>
    <row r="456" spans="1:9" ht="15">
      <c r="A456" s="596" t="s">
        <v>229</v>
      </c>
      <c r="B456" s="589"/>
      <c r="C456" s="590"/>
    </row>
    <row r="457" spans="1:9" ht="30">
      <c r="A457" s="604" t="s">
        <v>469</v>
      </c>
      <c r="B457" s="605">
        <v>0</v>
      </c>
      <c r="C457" s="590">
        <v>0</v>
      </c>
    </row>
    <row r="458" spans="1:9" ht="15">
      <c r="A458" s="606" t="s">
        <v>470</v>
      </c>
      <c r="B458" s="605">
        <v>7585384.8700000001</v>
      </c>
      <c r="C458" s="590">
        <v>6584794.1900000004</v>
      </c>
    </row>
    <row r="459" spans="1:9" ht="30">
      <c r="A459" s="607" t="s">
        <v>471</v>
      </c>
      <c r="B459" s="605">
        <v>128010</v>
      </c>
      <c r="C459" s="608">
        <v>0</v>
      </c>
    </row>
    <row r="460" spans="1:9" ht="30">
      <c r="A460" s="609" t="s">
        <v>472</v>
      </c>
      <c r="B460" s="610">
        <v>14143.45</v>
      </c>
      <c r="C460" s="610">
        <v>24291.24</v>
      </c>
    </row>
    <row r="461" spans="1:9" ht="15">
      <c r="A461" s="611"/>
      <c r="B461" s="611"/>
      <c r="C461" s="611"/>
    </row>
    <row r="462" spans="1:9" ht="80.25" customHeight="1">
      <c r="A462" s="234" t="s">
        <v>473</v>
      </c>
      <c r="B462" s="365"/>
      <c r="C462" s="365"/>
      <c r="D462" s="365"/>
      <c r="E462" s="105"/>
      <c r="F462" s="105"/>
      <c r="G462" s="105"/>
      <c r="H462" s="105"/>
      <c r="I462" s="105"/>
    </row>
    <row r="463" spans="1:9" ht="15">
      <c r="A463" s="169" t="s">
        <v>209</v>
      </c>
      <c r="B463" s="170"/>
      <c r="C463" s="170"/>
      <c r="D463" s="612"/>
      <c r="E463" s="105"/>
      <c r="F463" s="105"/>
      <c r="G463" s="105"/>
      <c r="H463" s="105"/>
      <c r="I463" s="105"/>
    </row>
    <row r="464" spans="1:9" ht="240.75" thickBot="1">
      <c r="A464" s="613" t="s">
        <v>474</v>
      </c>
      <c r="B464" s="614" t="s">
        <v>475</v>
      </c>
      <c r="C464" s="615" t="s">
        <v>227</v>
      </c>
    </row>
    <row r="465" spans="1:4" ht="24.75" customHeight="1" thickBot="1">
      <c r="A465" s="616" t="s">
        <v>8</v>
      </c>
      <c r="B465" s="617" t="s">
        <v>9</v>
      </c>
      <c r="C465" s="618"/>
    </row>
    <row r="466" spans="1:4" ht="20.25" customHeight="1">
      <c r="A466" s="565"/>
      <c r="B466" s="566"/>
      <c r="C466" s="399"/>
    </row>
    <row r="467" spans="1:4" ht="15">
      <c r="A467" s="611"/>
      <c r="B467" s="611"/>
      <c r="C467" s="611"/>
    </row>
    <row r="468" spans="1:4" ht="15">
      <c r="A468" s="611"/>
      <c r="B468" s="611"/>
      <c r="C468" s="611"/>
    </row>
    <row r="469" spans="1:4" ht="15">
      <c r="A469" s="611"/>
      <c r="B469" s="611"/>
      <c r="C469" s="611"/>
    </row>
    <row r="470" spans="1:4" ht="15">
      <c r="A470" s="611"/>
      <c r="B470" s="611"/>
      <c r="C470" s="611"/>
    </row>
    <row r="471" spans="1:4" ht="15">
      <c r="A471" s="611"/>
      <c r="B471" s="611"/>
      <c r="C471" s="611"/>
    </row>
    <row r="472" spans="1:4" ht="15">
      <c r="A472" s="611"/>
      <c r="B472" s="611"/>
      <c r="C472" s="611"/>
    </row>
    <row r="473" spans="1:4" ht="15">
      <c r="A473" s="611"/>
      <c r="B473" s="611"/>
      <c r="C473" s="611"/>
    </row>
    <row r="474" spans="1:4" ht="15">
      <c r="A474" s="611"/>
      <c r="B474" s="611"/>
      <c r="C474" s="611"/>
    </row>
    <row r="475" spans="1:4" ht="15">
      <c r="A475" s="611"/>
      <c r="B475" s="611"/>
      <c r="C475" s="611"/>
    </row>
    <row r="476" spans="1:4" ht="15">
      <c r="A476" s="619" t="s">
        <v>476</v>
      </c>
      <c r="B476" s="611"/>
      <c r="C476" s="611"/>
    </row>
    <row r="477" spans="1:4" ht="15">
      <c r="A477" s="311" t="s">
        <v>477</v>
      </c>
      <c r="B477" s="312"/>
      <c r="C477" s="312"/>
    </row>
    <row r="478" spans="1:4" ht="15">
      <c r="A478" s="611"/>
      <c r="B478" s="611"/>
      <c r="C478" s="611"/>
    </row>
    <row r="479" spans="1:4" ht="30.75" thickBot="1">
      <c r="A479" s="620" t="s">
        <v>478</v>
      </c>
      <c r="B479" s="282" t="s">
        <v>463</v>
      </c>
      <c r="C479" s="347" t="s">
        <v>464</v>
      </c>
      <c r="D479" s="621"/>
    </row>
    <row r="480" spans="1:4" ht="14.25" customHeight="1" thickBot="1">
      <c r="A480" s="622" t="s">
        <v>479</v>
      </c>
      <c r="B480" s="583">
        <f>SUM(B481:B488)</f>
        <v>10174661.23</v>
      </c>
      <c r="C480" s="584">
        <f>SUM(C481:C488)</f>
        <v>13723179.48</v>
      </c>
      <c r="D480" s="623"/>
    </row>
    <row r="481" spans="1:4" ht="30">
      <c r="A481" s="624" t="s">
        <v>480</v>
      </c>
      <c r="B481" s="625">
        <f>6521612.4-993531.17</f>
        <v>5528081.2300000004</v>
      </c>
      <c r="C481" s="595">
        <f>176203.4+3575480.82-1678.72+466465.28+747233.32+2753556.43-19726.17+271775.62-26888.77+164199.97</f>
        <v>8106621.1799999997</v>
      </c>
      <c r="D481" s="275"/>
    </row>
    <row r="482" spans="1:4" ht="15">
      <c r="A482" s="480" t="s">
        <v>481</v>
      </c>
      <c r="B482" s="605">
        <v>1125360.8</v>
      </c>
      <c r="C482" s="590">
        <f>334007.17+263520.48</f>
        <v>597527.64999999991</v>
      </c>
      <c r="D482" s="275"/>
    </row>
    <row r="483" spans="1:4" ht="30">
      <c r="A483" s="480" t="s">
        <v>482</v>
      </c>
      <c r="B483" s="605">
        <v>0</v>
      </c>
      <c r="C483" s="590">
        <v>0</v>
      </c>
      <c r="D483" s="275"/>
    </row>
    <row r="484" spans="1:4" ht="30">
      <c r="A484" s="536" t="s">
        <v>483</v>
      </c>
      <c r="B484" s="605">
        <v>0</v>
      </c>
      <c r="C484" s="590">
        <v>0</v>
      </c>
      <c r="D484" s="275"/>
    </row>
    <row r="485" spans="1:4" ht="15">
      <c r="A485" s="480" t="s">
        <v>484</v>
      </c>
      <c r="B485" s="605">
        <f>2251917.48+192674.56</f>
        <v>2444592.04</v>
      </c>
      <c r="C485" s="590">
        <f>627318.05+2655740.94+989913.8</f>
        <v>4272972.79</v>
      </c>
      <c r="D485" s="275"/>
    </row>
    <row r="486" spans="1:4" ht="45">
      <c r="A486" s="480" t="s">
        <v>485</v>
      </c>
      <c r="B486" s="605">
        <v>0</v>
      </c>
      <c r="C486" s="590">
        <v>0</v>
      </c>
      <c r="D486" s="275"/>
    </row>
    <row r="487" spans="1:4" ht="15">
      <c r="A487" s="480" t="s">
        <v>486</v>
      </c>
      <c r="B487" s="605">
        <v>993531.17</v>
      </c>
      <c r="C487" s="590">
        <f>13045.19+605082.97</f>
        <v>618128.15999999992</v>
      </c>
      <c r="D487" s="275"/>
    </row>
    <row r="488" spans="1:4" ht="30.75" thickBot="1">
      <c r="A488" s="626" t="s">
        <v>487</v>
      </c>
      <c r="B488" s="627">
        <f>81356.71+1739.28</f>
        <v>83095.990000000005</v>
      </c>
      <c r="C488" s="628">
        <f>11546.36+116383.34</f>
        <v>127929.7</v>
      </c>
      <c r="D488" s="275"/>
    </row>
    <row r="489" spans="1:4" ht="30.75" thickBot="1">
      <c r="A489" s="622" t="s">
        <v>488</v>
      </c>
      <c r="B489" s="629">
        <v>-4548.43</v>
      </c>
      <c r="C489" s="630">
        <v>-7181.8</v>
      </c>
      <c r="D489" s="631"/>
    </row>
    <row r="490" spans="1:4" ht="30.75" thickBot="1">
      <c r="A490" s="632" t="s">
        <v>489</v>
      </c>
      <c r="B490" s="633">
        <v>0</v>
      </c>
      <c r="C490" s="634">
        <v>0</v>
      </c>
      <c r="D490" s="631"/>
    </row>
    <row r="491" spans="1:4" ht="15.75" thickBot="1">
      <c r="A491" s="632" t="s">
        <v>490</v>
      </c>
      <c r="B491" s="629">
        <v>0</v>
      </c>
      <c r="C491" s="630">
        <v>0</v>
      </c>
      <c r="D491" s="631"/>
    </row>
    <row r="492" spans="1:4" ht="15.75" thickBot="1">
      <c r="A492" s="635" t="s">
        <v>491</v>
      </c>
      <c r="B492" s="629">
        <v>0</v>
      </c>
      <c r="C492" s="630">
        <v>0</v>
      </c>
      <c r="D492" s="631"/>
    </row>
    <row r="493" spans="1:4" ht="15.75" thickBot="1">
      <c r="A493" s="635" t="s">
        <v>492</v>
      </c>
      <c r="B493" s="583">
        <f>B494+B502+B505+B508</f>
        <v>2403468.86</v>
      </c>
      <c r="C493" s="583">
        <f>C494+C502+C505+C508</f>
        <v>1043456.5900000001</v>
      </c>
      <c r="D493" s="623"/>
    </row>
    <row r="494" spans="1:4" ht="15">
      <c r="A494" s="624" t="s">
        <v>493</v>
      </c>
      <c r="B494" s="636">
        <f>SUM(B495:B501)</f>
        <v>78807.100000000006</v>
      </c>
      <c r="C494" s="637">
        <f>SUM(C495:C501)</f>
        <v>28943.64</v>
      </c>
      <c r="D494" s="638"/>
    </row>
    <row r="495" spans="1:4" ht="15">
      <c r="A495" s="457" t="s">
        <v>494</v>
      </c>
      <c r="B495" s="477">
        <v>0</v>
      </c>
      <c r="C495" s="639">
        <v>0</v>
      </c>
      <c r="D495" s="640"/>
    </row>
    <row r="496" spans="1:4" ht="15">
      <c r="A496" s="457" t="s">
        <v>495</v>
      </c>
      <c r="B496" s="477">
        <v>0</v>
      </c>
      <c r="C496" s="639">
        <v>0</v>
      </c>
      <c r="D496" s="640"/>
    </row>
    <row r="497" spans="1:5" ht="15">
      <c r="A497" s="457" t="s">
        <v>496</v>
      </c>
      <c r="B497" s="477">
        <v>0</v>
      </c>
      <c r="C497" s="639">
        <v>0</v>
      </c>
      <c r="D497" s="640"/>
    </row>
    <row r="498" spans="1:5" ht="15">
      <c r="A498" s="457" t="s">
        <v>497</v>
      </c>
      <c r="B498" s="477">
        <v>0</v>
      </c>
      <c r="C498" s="639">
        <v>0</v>
      </c>
      <c r="D498" s="640"/>
    </row>
    <row r="499" spans="1:5" ht="15">
      <c r="A499" s="457" t="s">
        <v>498</v>
      </c>
      <c r="B499" s="477">
        <v>0</v>
      </c>
      <c r="C499" s="639">
        <v>0</v>
      </c>
      <c r="D499" s="640"/>
    </row>
    <row r="500" spans="1:5" ht="15">
      <c r="A500" s="457" t="s">
        <v>499</v>
      </c>
      <c r="B500" s="477">
        <v>0</v>
      </c>
      <c r="C500" s="639">
        <v>0</v>
      </c>
      <c r="D500" s="640"/>
    </row>
    <row r="501" spans="1:5" ht="15">
      <c r="A501" s="457" t="s">
        <v>500</v>
      </c>
      <c r="B501" s="477">
        <f>78807.1</f>
        <v>78807.100000000006</v>
      </c>
      <c r="C501" s="639">
        <v>28943.64</v>
      </c>
      <c r="D501" s="640"/>
    </row>
    <row r="502" spans="1:5" ht="30">
      <c r="A502" s="480" t="s">
        <v>501</v>
      </c>
      <c r="B502" s="641">
        <f>SUM(B503:B504)</f>
        <v>0</v>
      </c>
      <c r="C502" s="642">
        <f>SUM(C503:C504)</f>
        <v>0</v>
      </c>
      <c r="D502" s="638"/>
    </row>
    <row r="503" spans="1:5" ht="15">
      <c r="A503" s="457" t="s">
        <v>502</v>
      </c>
      <c r="B503" s="477">
        <v>0</v>
      </c>
      <c r="C503" s="639">
        <v>0</v>
      </c>
      <c r="D503" s="640"/>
    </row>
    <row r="504" spans="1:5" ht="15">
      <c r="A504" s="457" t="s">
        <v>503</v>
      </c>
      <c r="B504" s="477">
        <v>0</v>
      </c>
      <c r="C504" s="639">
        <v>0</v>
      </c>
      <c r="D504" s="640"/>
    </row>
    <row r="505" spans="1:5" ht="15">
      <c r="A505" s="480" t="s">
        <v>504</v>
      </c>
      <c r="B505" s="641">
        <f>SUM(B506:B507)</f>
        <v>0</v>
      </c>
      <c r="C505" s="642">
        <f>SUM(C506:C507)</f>
        <v>0</v>
      </c>
      <c r="D505" s="638"/>
    </row>
    <row r="506" spans="1:5" ht="15">
      <c r="A506" s="457" t="s">
        <v>505</v>
      </c>
      <c r="B506" s="477">
        <v>0</v>
      </c>
      <c r="C506" s="639">
        <v>0</v>
      </c>
      <c r="D506" s="640"/>
    </row>
    <row r="507" spans="1:5" ht="15">
      <c r="A507" s="457" t="s">
        <v>506</v>
      </c>
      <c r="B507" s="477">
        <v>0</v>
      </c>
      <c r="C507" s="639">
        <v>0</v>
      </c>
      <c r="D507" s="640"/>
    </row>
    <row r="508" spans="1:5" ht="15">
      <c r="A508" s="480" t="s">
        <v>507</v>
      </c>
      <c r="B508" s="641">
        <f>SUM(B509:B522)</f>
        <v>2324661.7599999998</v>
      </c>
      <c r="C508" s="643">
        <f>SUM(C509:C522)</f>
        <v>1014512.9500000001</v>
      </c>
      <c r="D508" s="638"/>
    </row>
    <row r="509" spans="1:5" ht="30">
      <c r="A509" s="457" t="s">
        <v>508</v>
      </c>
      <c r="B509" s="644">
        <f>406980.56+2530</f>
        <v>409510.56</v>
      </c>
      <c r="C509" s="645">
        <f>688093.89-290151</f>
        <v>397942.89</v>
      </c>
      <c r="D509" s="275"/>
      <c r="E509" s="646"/>
    </row>
    <row r="510" spans="1:5" ht="15">
      <c r="A510" s="457" t="s">
        <v>509</v>
      </c>
      <c r="B510" s="589">
        <f>783519.48-11237.21+82149.22-82251.74+18214.08+139.32+4501.71+12292.35</f>
        <v>807327.20999999985</v>
      </c>
      <c r="C510" s="590">
        <v>-351732.14</v>
      </c>
      <c r="D510" s="275"/>
    </row>
    <row r="511" spans="1:5" ht="30">
      <c r="A511" s="457" t="s">
        <v>510</v>
      </c>
      <c r="B511" s="644">
        <v>0</v>
      </c>
      <c r="C511" s="645">
        <v>0</v>
      </c>
      <c r="D511" s="275"/>
    </row>
    <row r="512" spans="1:5" ht="15">
      <c r="A512" s="457" t="s">
        <v>511</v>
      </c>
      <c r="B512" s="589">
        <v>0</v>
      </c>
      <c r="C512" s="590">
        <v>0</v>
      </c>
      <c r="D512" s="275"/>
    </row>
    <row r="513" spans="1:4" ht="15">
      <c r="A513" s="457" t="s">
        <v>512</v>
      </c>
      <c r="B513" s="589">
        <v>0</v>
      </c>
      <c r="C513" s="590">
        <v>0</v>
      </c>
      <c r="D513" s="275"/>
    </row>
    <row r="514" spans="1:4" ht="30">
      <c r="A514" s="457" t="s">
        <v>513</v>
      </c>
      <c r="B514" s="589">
        <v>0</v>
      </c>
      <c r="C514" s="590">
        <v>0</v>
      </c>
      <c r="D514" s="275"/>
    </row>
    <row r="515" spans="1:4" ht="15">
      <c r="A515" s="457" t="s">
        <v>514</v>
      </c>
      <c r="B515" s="589">
        <v>0</v>
      </c>
      <c r="C515" s="590">
        <v>0</v>
      </c>
      <c r="D515" s="275"/>
    </row>
    <row r="516" spans="1:4" ht="15">
      <c r="A516" s="647" t="s">
        <v>515</v>
      </c>
      <c r="B516" s="589">
        <v>0</v>
      </c>
      <c r="C516" s="590">
        <v>0</v>
      </c>
      <c r="D516" s="275"/>
    </row>
    <row r="517" spans="1:4" ht="15">
      <c r="A517" s="647" t="s">
        <v>516</v>
      </c>
      <c r="B517" s="589">
        <v>0</v>
      </c>
      <c r="C517" s="590">
        <v>0</v>
      </c>
      <c r="D517" s="275"/>
    </row>
    <row r="518" spans="1:4" ht="15">
      <c r="A518" s="647" t="s">
        <v>517</v>
      </c>
      <c r="B518" s="589">
        <f>995445.18</f>
        <v>995445.18</v>
      </c>
      <c r="C518" s="590">
        <f>430809.41+345834.06+191658.67</f>
        <v>968302.14</v>
      </c>
      <c r="D518" s="275"/>
    </row>
    <row r="519" spans="1:4" ht="15">
      <c r="A519" s="647" t="s">
        <v>518</v>
      </c>
      <c r="B519" s="589">
        <v>0</v>
      </c>
      <c r="C519" s="590">
        <v>0</v>
      </c>
      <c r="D519" s="275"/>
    </row>
    <row r="520" spans="1:4" ht="15">
      <c r="A520" s="647" t="s">
        <v>519</v>
      </c>
      <c r="B520" s="589">
        <v>0</v>
      </c>
      <c r="C520" s="590">
        <v>0</v>
      </c>
      <c r="D520" s="275"/>
    </row>
    <row r="521" spans="1:4" ht="15">
      <c r="A521" s="648" t="s">
        <v>520</v>
      </c>
      <c r="B521" s="589">
        <v>0</v>
      </c>
      <c r="C521" s="590">
        <v>0</v>
      </c>
      <c r="D521" s="275"/>
    </row>
    <row r="522" spans="1:4" ht="15.75" thickBot="1">
      <c r="A522" s="466" t="s">
        <v>521</v>
      </c>
      <c r="B522" s="592">
        <f>103073.4+7478.78+1049.72+362.11+414.8</f>
        <v>112378.81</v>
      </c>
      <c r="C522" s="590">
        <v>0.06</v>
      </c>
      <c r="D522" s="275"/>
    </row>
    <row r="523" spans="1:4" ht="15">
      <c r="A523" s="470" t="s">
        <v>522</v>
      </c>
      <c r="B523" s="489">
        <f>SUM(B480+B489+B490+B491+B492+B493)</f>
        <v>12573581.66</v>
      </c>
      <c r="C523" s="490">
        <f>SUM(C480+C489+C490+C491+C492+C493)</f>
        <v>14759454.27</v>
      </c>
      <c r="D523" s="623"/>
    </row>
    <row r="524" spans="1:4" ht="13.5" customHeight="1">
      <c r="A524" s="86" t="s">
        <v>523</v>
      </c>
      <c r="B524" s="79"/>
      <c r="C524" s="79"/>
      <c r="D524" s="79"/>
    </row>
    <row r="525" spans="1:4" ht="15">
      <c r="A525" s="611"/>
      <c r="B525" s="611"/>
      <c r="C525" s="344"/>
    </row>
    <row r="526" spans="1:4" ht="30">
      <c r="A526" s="649" t="s">
        <v>524</v>
      </c>
      <c r="B526" s="650" t="s">
        <v>463</v>
      </c>
      <c r="C526" s="651" t="s">
        <v>464</v>
      </c>
    </row>
    <row r="527" spans="1:4" ht="15">
      <c r="A527" s="454" t="s">
        <v>525</v>
      </c>
      <c r="B527" s="605">
        <v>8458835.2300000004</v>
      </c>
      <c r="C527" s="608">
        <v>8876660.7699999996</v>
      </c>
    </row>
    <row r="528" spans="1:4" ht="15">
      <c r="A528" s="652" t="s">
        <v>526</v>
      </c>
      <c r="B528" s="589">
        <v>0</v>
      </c>
      <c r="C528" s="653">
        <v>0</v>
      </c>
    </row>
    <row r="529" spans="1:3" ht="15">
      <c r="A529" s="458" t="s">
        <v>527</v>
      </c>
      <c r="B529" s="605">
        <v>11330579.189999998</v>
      </c>
      <c r="C529" s="590">
        <f>14153808.36+691</f>
        <v>14154499.359999999</v>
      </c>
    </row>
    <row r="530" spans="1:3" ht="30">
      <c r="A530" s="654" t="s">
        <v>528</v>
      </c>
      <c r="B530" s="605">
        <v>0</v>
      </c>
      <c r="C530" s="590">
        <v>0</v>
      </c>
    </row>
    <row r="531" spans="1:3" ht="45">
      <c r="A531" s="457" t="s">
        <v>529</v>
      </c>
      <c r="B531" s="605">
        <v>0</v>
      </c>
      <c r="C531" s="590">
        <v>0</v>
      </c>
    </row>
    <row r="532" spans="1:3" ht="15">
      <c r="A532" s="457" t="s">
        <v>530</v>
      </c>
      <c r="B532" s="605">
        <v>28339.8</v>
      </c>
      <c r="C532" s="590">
        <v>28431.5</v>
      </c>
    </row>
    <row r="533" spans="1:3" ht="15">
      <c r="A533" s="457" t="s">
        <v>531</v>
      </c>
      <c r="B533" s="605">
        <v>100.86</v>
      </c>
      <c r="C533" s="590">
        <v>0</v>
      </c>
    </row>
    <row r="534" spans="1:3" ht="30">
      <c r="A534" s="457" t="s">
        <v>532</v>
      </c>
      <c r="B534" s="605">
        <v>142967.04000000001</v>
      </c>
      <c r="C534" s="590">
        <v>155036.5</v>
      </c>
    </row>
    <row r="535" spans="1:3" ht="30">
      <c r="A535" s="557" t="s">
        <v>533</v>
      </c>
      <c r="B535" s="655">
        <v>0</v>
      </c>
      <c r="C535" s="590">
        <v>0</v>
      </c>
    </row>
    <row r="536" spans="1:3" ht="15.75" thickBot="1">
      <c r="A536" s="656" t="s">
        <v>193</v>
      </c>
      <c r="B536" s="657">
        <v>6182</v>
      </c>
      <c r="C536" s="608">
        <v>0</v>
      </c>
    </row>
    <row r="537" spans="1:3" ht="15">
      <c r="A537" s="658" t="s">
        <v>269</v>
      </c>
      <c r="B537" s="659">
        <f>SUM(B527:B536)</f>
        <v>19967004.119999997</v>
      </c>
      <c r="C537" s="660">
        <f>SUM(C527:C536)</f>
        <v>23214628.129999999</v>
      </c>
    </row>
    <row r="540" spans="1:3" ht="15">
      <c r="A540" s="311" t="s">
        <v>534</v>
      </c>
      <c r="B540" s="312"/>
      <c r="C540" s="312"/>
    </row>
    <row r="541" spans="1:3" ht="15">
      <c r="A541" s="611"/>
      <c r="B541" s="611"/>
      <c r="C541" s="611"/>
    </row>
    <row r="542" spans="1:3" ht="30.75" thickBot="1">
      <c r="A542" s="661" t="s">
        <v>535</v>
      </c>
      <c r="B542" s="282" t="s">
        <v>463</v>
      </c>
      <c r="C542" s="347" t="s">
        <v>464</v>
      </c>
    </row>
    <row r="543" spans="1:3" ht="30.75" thickBot="1">
      <c r="A543" s="622" t="s">
        <v>536</v>
      </c>
      <c r="B543" s="662">
        <f>B544+B545+B546</f>
        <v>269637.21999999997</v>
      </c>
      <c r="C543" s="663">
        <f>C544+C545+C546</f>
        <v>-437170.66000000003</v>
      </c>
    </row>
    <row r="544" spans="1:3" ht="15">
      <c r="A544" s="664" t="s">
        <v>537</v>
      </c>
      <c r="B544" s="665">
        <v>0</v>
      </c>
      <c r="C544" s="666">
        <f>-500+262988</f>
        <v>262488</v>
      </c>
    </row>
    <row r="545" spans="1:4" ht="15">
      <c r="A545" s="536" t="s">
        <v>538</v>
      </c>
      <c r="B545" s="644">
        <v>0</v>
      </c>
      <c r="C545" s="645">
        <v>0</v>
      </c>
    </row>
    <row r="546" spans="1:4" ht="30.75" thickBot="1">
      <c r="A546" s="667" t="s">
        <v>539</v>
      </c>
      <c r="B546" s="668">
        <v>269637.21999999997</v>
      </c>
      <c r="C546" s="669">
        <v>-699658.66</v>
      </c>
    </row>
    <row r="547" spans="1:4" ht="15.75" thickBot="1">
      <c r="A547" s="670" t="s">
        <v>540</v>
      </c>
      <c r="B547" s="662">
        <v>0</v>
      </c>
      <c r="C547" s="671">
        <v>0</v>
      </c>
    </row>
    <row r="548" spans="1:4" ht="15.75" thickBot="1">
      <c r="A548" s="672" t="s">
        <v>541</v>
      </c>
      <c r="B548" s="673">
        <f>SUM(B549:B558)</f>
        <v>4954341.5599999996</v>
      </c>
      <c r="C548" s="674">
        <f>SUM(C549:C558)</f>
        <v>3392951.34</v>
      </c>
    </row>
    <row r="549" spans="1:4" ht="30">
      <c r="A549" s="675" t="s">
        <v>542</v>
      </c>
      <c r="B549" s="676">
        <v>0</v>
      </c>
      <c r="C549" s="676">
        <v>0</v>
      </c>
    </row>
    <row r="550" spans="1:4" ht="30">
      <c r="A550" s="677" t="s">
        <v>543</v>
      </c>
      <c r="B550" s="303">
        <v>0</v>
      </c>
      <c r="C550" s="303">
        <v>0</v>
      </c>
    </row>
    <row r="551" spans="1:4" ht="15">
      <c r="A551" s="536" t="s">
        <v>544</v>
      </c>
      <c r="B551" s="644">
        <v>3846106.33</v>
      </c>
      <c r="C551" s="645">
        <f>55690.62+30291+145484.64</f>
        <v>231466.26</v>
      </c>
    </row>
    <row r="552" spans="1:4" ht="30">
      <c r="A552" s="536" t="s">
        <v>545</v>
      </c>
      <c r="B552" s="644">
        <v>0</v>
      </c>
      <c r="C552" s="645">
        <v>0</v>
      </c>
    </row>
    <row r="553" spans="1:4" ht="30">
      <c r="A553" s="536" t="s">
        <v>546</v>
      </c>
      <c r="B553" s="644">
        <v>598172.80000000005</v>
      </c>
      <c r="C553" s="645">
        <v>0</v>
      </c>
    </row>
    <row r="554" spans="1:4" ht="15">
      <c r="A554" s="536" t="s">
        <v>547</v>
      </c>
      <c r="B554" s="678">
        <v>274205.21000000002</v>
      </c>
      <c r="C554" s="679">
        <v>361.91</v>
      </c>
    </row>
    <row r="555" spans="1:4" ht="15">
      <c r="A555" s="536" t="s">
        <v>548</v>
      </c>
      <c r="B555" s="678">
        <v>15696.5</v>
      </c>
      <c r="C555" s="679">
        <v>2329841.04</v>
      </c>
    </row>
    <row r="556" spans="1:4" ht="45">
      <c r="A556" s="536" t="s">
        <v>549</v>
      </c>
      <c r="B556" s="476">
        <v>0</v>
      </c>
      <c r="C556" s="645">
        <v>0</v>
      </c>
    </row>
    <row r="557" spans="1:4" ht="90">
      <c r="A557" s="536" t="s">
        <v>550</v>
      </c>
      <c r="B557" s="476">
        <v>0</v>
      </c>
      <c r="C557" s="680">
        <v>0</v>
      </c>
    </row>
    <row r="558" spans="1:4" ht="120.75" thickBot="1">
      <c r="A558" s="667" t="s">
        <v>551</v>
      </c>
      <c r="B558" s="669">
        <v>220160.71999999997</v>
      </c>
      <c r="C558" s="669">
        <f>583607.21+3192.98+224777.21+11418.16+8286.57</f>
        <v>831282.12999999989</v>
      </c>
    </row>
    <row r="559" spans="1:4" ht="15">
      <c r="A559" s="681" t="s">
        <v>269</v>
      </c>
      <c r="B559" s="682">
        <f>SUM(B543+B547+B548)</f>
        <v>5223978.7799999993</v>
      </c>
      <c r="C559" s="426">
        <f>SUM(C543+C547+C548)</f>
        <v>2955780.6799999997</v>
      </c>
    </row>
    <row r="560" spans="1:4" ht="13.5" customHeight="1">
      <c r="A560" s="86" t="s">
        <v>552</v>
      </c>
      <c r="B560" s="79"/>
      <c r="C560" s="79"/>
      <c r="D560" s="79"/>
    </row>
    <row r="561" spans="1:4" ht="15">
      <c r="A561" s="611"/>
      <c r="B561" s="611"/>
      <c r="C561" s="344"/>
      <c r="D561" s="344"/>
    </row>
    <row r="562" spans="1:4" ht="30.75" thickBot="1">
      <c r="A562" s="620" t="s">
        <v>553</v>
      </c>
      <c r="B562" s="282" t="s">
        <v>463</v>
      </c>
      <c r="C562" s="347" t="s">
        <v>464</v>
      </c>
    </row>
    <row r="563" spans="1:4" ht="60.75" thickBot="1">
      <c r="A563" s="632" t="s">
        <v>554</v>
      </c>
      <c r="B563" s="629">
        <v>0</v>
      </c>
      <c r="C563" s="683">
        <v>0</v>
      </c>
    </row>
    <row r="564" spans="1:4" ht="15.75" thickBot="1">
      <c r="A564" s="622" t="s">
        <v>555</v>
      </c>
      <c r="B564" s="583">
        <f>SUM(B565+B566+B570)</f>
        <v>2368134.3199999998</v>
      </c>
      <c r="C564" s="584">
        <f>SUM(C565+C566+C570)</f>
        <v>14103976.960000001</v>
      </c>
    </row>
    <row r="565" spans="1:4" ht="30">
      <c r="A565" s="684" t="s">
        <v>556</v>
      </c>
      <c r="B565" s="483">
        <v>0</v>
      </c>
      <c r="C565" s="475">
        <v>0</v>
      </c>
    </row>
    <row r="566" spans="1:4" ht="15">
      <c r="A566" s="324" t="s">
        <v>557</v>
      </c>
      <c r="B566" s="685">
        <f>SUM(B567:B569)</f>
        <v>2355284.94</v>
      </c>
      <c r="C566" s="301">
        <f>SUM(C567:C569)</f>
        <v>2984372.15</v>
      </c>
    </row>
    <row r="567" spans="1:4" ht="15">
      <c r="A567" s="335" t="s">
        <v>268</v>
      </c>
      <c r="B567" s="641">
        <v>0</v>
      </c>
      <c r="C567" s="303">
        <v>0</v>
      </c>
    </row>
    <row r="568" spans="1:4" ht="30">
      <c r="A568" s="335" t="s">
        <v>558</v>
      </c>
      <c r="B568" s="641">
        <v>0</v>
      </c>
      <c r="C568" s="303">
        <v>0</v>
      </c>
    </row>
    <row r="569" spans="1:4" ht="15">
      <c r="A569" s="335" t="s">
        <v>559</v>
      </c>
      <c r="B569" s="653">
        <v>2355284.94</v>
      </c>
      <c r="C569" s="653">
        <v>2984372.15</v>
      </c>
    </row>
    <row r="570" spans="1:4" ht="15">
      <c r="A570" s="482" t="s">
        <v>560</v>
      </c>
      <c r="B570" s="685">
        <f>SUM(B571:B575)</f>
        <v>12849.380000000001</v>
      </c>
      <c r="C570" s="301">
        <f>SUM(C571:C575)</f>
        <v>11119604.810000001</v>
      </c>
    </row>
    <row r="571" spans="1:4" ht="30">
      <c r="A571" s="335" t="s">
        <v>561</v>
      </c>
      <c r="B571" s="589">
        <v>0</v>
      </c>
      <c r="C571" s="653">
        <v>0</v>
      </c>
    </row>
    <row r="572" spans="1:4" ht="15">
      <c r="A572" s="335" t="s">
        <v>562</v>
      </c>
      <c r="B572" s="589">
        <v>1440</v>
      </c>
      <c r="C572" s="653">
        <v>11092943</v>
      </c>
    </row>
    <row r="573" spans="1:4" ht="15">
      <c r="A573" s="686" t="s">
        <v>563</v>
      </c>
      <c r="B573" s="653">
        <v>7828.34</v>
      </c>
      <c r="C573" s="653">
        <v>10000</v>
      </c>
    </row>
    <row r="574" spans="1:4" ht="15">
      <c r="A574" s="686" t="s">
        <v>564</v>
      </c>
      <c r="B574" s="589">
        <v>0</v>
      </c>
      <c r="C574" s="653">
        <v>0</v>
      </c>
    </row>
    <row r="575" spans="1:4" ht="105.75" thickBot="1">
      <c r="A575" s="337" t="s">
        <v>565</v>
      </c>
      <c r="B575" s="687">
        <v>3581.04</v>
      </c>
      <c r="C575" s="687">
        <f>8002.61+8659.2</f>
        <v>16661.810000000001</v>
      </c>
    </row>
    <row r="576" spans="1:4" ht="15">
      <c r="A576" s="681" t="s">
        <v>566</v>
      </c>
      <c r="B576" s="682">
        <f>SUM(B563+B564)</f>
        <v>2368134.3199999998</v>
      </c>
      <c r="C576" s="682">
        <f>SUM(C563+C564)</f>
        <v>14103976.960000001</v>
      </c>
    </row>
    <row r="578" spans="1:6" ht="15">
      <c r="A578" s="142" t="s">
        <v>567</v>
      </c>
      <c r="B578" s="497"/>
      <c r="C578" s="497"/>
      <c r="D578" s="688"/>
      <c r="E578" s="688"/>
      <c r="F578" s="688"/>
    </row>
    <row r="579" spans="1:6">
      <c r="A579" s="144"/>
      <c r="B579" s="144"/>
      <c r="C579" s="144"/>
    </row>
    <row r="580" spans="1:6" ht="30.75" thickBot="1">
      <c r="A580" s="689" t="s">
        <v>91</v>
      </c>
      <c r="B580" s="542" t="s">
        <v>463</v>
      </c>
      <c r="C580" s="347" t="s">
        <v>464</v>
      </c>
    </row>
    <row r="581" spans="1:6" ht="15.75" thickBot="1">
      <c r="A581" s="690" t="s">
        <v>568</v>
      </c>
      <c r="B581" s="583">
        <v>0</v>
      </c>
      <c r="C581" s="584">
        <v>0</v>
      </c>
    </row>
    <row r="582" spans="1:6" ht="15.75" thickBot="1">
      <c r="A582" s="670" t="s">
        <v>569</v>
      </c>
      <c r="B582" s="583">
        <f>SUM(B583:B584)</f>
        <v>1898988.18</v>
      </c>
      <c r="C582" s="584">
        <f>SUM(C583:C584)</f>
        <v>1855641.7</v>
      </c>
    </row>
    <row r="583" spans="1:6" ht="75">
      <c r="A583" s="675" t="s">
        <v>570</v>
      </c>
      <c r="B583" s="587">
        <v>1898988.18</v>
      </c>
      <c r="C583" s="691">
        <f>485149.42+212634.5+772716.28+86078.69+8911.81+290151</f>
        <v>1855641.7</v>
      </c>
    </row>
    <row r="584" spans="1:6" ht="30.75" thickBot="1">
      <c r="A584" s="692" t="s">
        <v>571</v>
      </c>
      <c r="B584" s="657">
        <v>0</v>
      </c>
      <c r="C584" s="608">
        <v>0</v>
      </c>
    </row>
    <row r="585" spans="1:6" ht="15.75" thickBot="1">
      <c r="A585" s="670" t="s">
        <v>572</v>
      </c>
      <c r="B585" s="583">
        <f>SUM(B586:B592)</f>
        <v>0</v>
      </c>
      <c r="C585" s="584">
        <f>SUM(C586:C592)</f>
        <v>0</v>
      </c>
    </row>
    <row r="586" spans="1:6" ht="15">
      <c r="A586" s="693" t="s">
        <v>573</v>
      </c>
      <c r="B586" s="694">
        <v>0</v>
      </c>
      <c r="C586" s="695">
        <v>0</v>
      </c>
    </row>
    <row r="587" spans="1:6" ht="15">
      <c r="A587" s="696" t="s">
        <v>574</v>
      </c>
      <c r="B587" s="594">
        <v>0</v>
      </c>
      <c r="C587" s="595">
        <v>0</v>
      </c>
    </row>
    <row r="588" spans="1:6" ht="30">
      <c r="A588" s="677" t="s">
        <v>575</v>
      </c>
      <c r="B588" s="594">
        <v>0</v>
      </c>
      <c r="C588" s="595">
        <v>0</v>
      </c>
    </row>
    <row r="589" spans="1:6" ht="30">
      <c r="A589" s="677" t="s">
        <v>576</v>
      </c>
      <c r="B589" s="589">
        <v>0</v>
      </c>
      <c r="C589" s="590">
        <v>0</v>
      </c>
    </row>
    <row r="590" spans="1:6" ht="15">
      <c r="A590" s="677" t="s">
        <v>577</v>
      </c>
      <c r="B590" s="657">
        <v>0</v>
      </c>
      <c r="C590" s="608">
        <v>0</v>
      </c>
    </row>
    <row r="591" spans="1:6" ht="30">
      <c r="A591" s="677" t="s">
        <v>578</v>
      </c>
      <c r="B591" s="657">
        <v>0</v>
      </c>
      <c r="C591" s="608">
        <v>0</v>
      </c>
    </row>
    <row r="592" spans="1:6" ht="15.75" thickBot="1">
      <c r="A592" s="668" t="s">
        <v>579</v>
      </c>
      <c r="B592" s="657">
        <v>0</v>
      </c>
      <c r="C592" s="608">
        <v>0</v>
      </c>
    </row>
    <row r="593" spans="1:3" ht="15">
      <c r="A593" s="681" t="s">
        <v>269</v>
      </c>
      <c r="B593" s="682">
        <f>B581+B582+B585</f>
        <v>1898988.18</v>
      </c>
      <c r="C593" s="426">
        <f>C581+C582+C585</f>
        <v>1855641.7</v>
      </c>
    </row>
    <row r="595" spans="1:3" ht="15">
      <c r="A595" s="864" t="s">
        <v>580</v>
      </c>
      <c r="B595" s="864"/>
      <c r="C595" s="864"/>
    </row>
    <row r="596" spans="1:3">
      <c r="A596" s="580"/>
      <c r="B596" s="315"/>
      <c r="C596" s="315"/>
    </row>
    <row r="597" spans="1:3" ht="30.75" thickBot="1">
      <c r="A597" s="620" t="s">
        <v>91</v>
      </c>
      <c r="B597" s="282" t="s">
        <v>463</v>
      </c>
      <c r="C597" s="347" t="s">
        <v>464</v>
      </c>
    </row>
    <row r="598" spans="1:3" ht="15.75" thickBot="1">
      <c r="A598" s="622" t="s">
        <v>569</v>
      </c>
      <c r="B598" s="583">
        <f>B599+B600</f>
        <v>86545</v>
      </c>
      <c r="C598" s="584">
        <f>C599+C600</f>
        <v>0</v>
      </c>
    </row>
    <row r="599" spans="1:3" ht="15">
      <c r="A599" s="693" t="s">
        <v>581</v>
      </c>
      <c r="B599" s="586">
        <v>0</v>
      </c>
      <c r="C599" s="697">
        <v>0</v>
      </c>
    </row>
    <row r="600" spans="1:3" ht="15.75" thickBot="1">
      <c r="A600" s="696" t="s">
        <v>582</v>
      </c>
      <c r="B600" s="592">
        <v>86545</v>
      </c>
      <c r="C600" s="593">
        <v>0</v>
      </c>
    </row>
    <row r="601" spans="1:3" ht="15.75" thickBot="1">
      <c r="A601" s="622" t="s">
        <v>583</v>
      </c>
      <c r="B601" s="583">
        <f>SUM(B602:B607)</f>
        <v>1764948.58</v>
      </c>
      <c r="C601" s="584">
        <f>SUM(C602:C607)</f>
        <v>1373199.57</v>
      </c>
    </row>
    <row r="602" spans="1:3" ht="15">
      <c r="A602" s="698" t="s">
        <v>584</v>
      </c>
      <c r="B602" s="589">
        <v>0</v>
      </c>
      <c r="C602" s="653">
        <v>0</v>
      </c>
    </row>
    <row r="603" spans="1:3" ht="30">
      <c r="A603" s="677" t="s">
        <v>585</v>
      </c>
      <c r="B603" s="589">
        <v>0</v>
      </c>
      <c r="C603" s="653">
        <v>0</v>
      </c>
    </row>
    <row r="604" spans="1:3" ht="30">
      <c r="A604" s="677" t="s">
        <v>586</v>
      </c>
      <c r="B604" s="699">
        <v>1764948.58</v>
      </c>
      <c r="C604" s="699">
        <f>1373199.57</f>
        <v>1373199.57</v>
      </c>
    </row>
    <row r="605" spans="1:3" ht="15">
      <c r="A605" s="677" t="s">
        <v>587</v>
      </c>
      <c r="B605" s="657">
        <v>0</v>
      </c>
      <c r="C605" s="699">
        <v>0</v>
      </c>
    </row>
    <row r="606" spans="1:3" ht="15">
      <c r="A606" s="677" t="s">
        <v>588</v>
      </c>
      <c r="B606" s="657">
        <v>0</v>
      </c>
      <c r="C606" s="699">
        <v>0</v>
      </c>
    </row>
    <row r="607" spans="1:3" ht="15.75" thickBot="1">
      <c r="A607" s="700" t="s">
        <v>326</v>
      </c>
      <c r="B607" s="657">
        <v>0</v>
      </c>
      <c r="C607" s="699">
        <v>0</v>
      </c>
    </row>
    <row r="608" spans="1:3" ht="15">
      <c r="A608" s="701"/>
      <c r="B608" s="682">
        <f>SUM(B598+B601)</f>
        <v>1851493.58</v>
      </c>
      <c r="C608" s="426">
        <f>SUM(C598+C601)</f>
        <v>1373199.57</v>
      </c>
    </row>
    <row r="614" spans="1:6" ht="15.75">
      <c r="A614" s="865" t="s">
        <v>589</v>
      </c>
      <c r="B614" s="865"/>
      <c r="C614" s="865"/>
      <c r="D614" s="865"/>
      <c r="E614" s="865"/>
      <c r="F614" s="865"/>
    </row>
    <row r="615" spans="1:6">
      <c r="A615" s="702"/>
    </row>
    <row r="616" spans="1:6" ht="57.75" customHeight="1" thickBot="1">
      <c r="A616" s="703" t="s">
        <v>590</v>
      </c>
      <c r="B616" s="704" t="s">
        <v>591</v>
      </c>
      <c r="C616" s="704" t="s">
        <v>592</v>
      </c>
      <c r="D616" s="704" t="s">
        <v>593</v>
      </c>
      <c r="E616" s="704" t="s">
        <v>594</v>
      </c>
    </row>
    <row r="617" spans="1:6" ht="30.75" customHeight="1" thickBot="1">
      <c r="A617" s="705"/>
      <c r="B617" s="706" t="s">
        <v>595</v>
      </c>
      <c r="C617" s="707" t="s">
        <v>596</v>
      </c>
      <c r="D617" s="708" t="s">
        <v>465</v>
      </c>
      <c r="E617" s="707" t="s">
        <v>468</v>
      </c>
    </row>
    <row r="618" spans="1:6" ht="30">
      <c r="A618" s="709" t="s">
        <v>597</v>
      </c>
      <c r="B618" s="304">
        <f>SUM(B619:B621)</f>
        <v>585</v>
      </c>
      <c r="C618" s="304">
        <f>SUM(C619:C621)</f>
        <v>138653.82999999999</v>
      </c>
      <c r="D618" s="304">
        <f>SUM(D619:D621)</f>
        <v>119790.61</v>
      </c>
      <c r="E618" s="644">
        <f>SUM(E619:E621)</f>
        <v>464606.77</v>
      </c>
    </row>
    <row r="619" spans="1:6" ht="30">
      <c r="A619" s="710" t="s">
        <v>598</v>
      </c>
      <c r="B619" s="304">
        <v>585</v>
      </c>
      <c r="C619" s="644">
        <v>138653.82999999999</v>
      </c>
      <c r="D619" s="645">
        <v>119790.61</v>
      </c>
      <c r="E619" s="644">
        <v>464606.77</v>
      </c>
    </row>
    <row r="620" spans="1:6" ht="15">
      <c r="A620" s="710" t="s">
        <v>599</v>
      </c>
      <c r="B620" s="304"/>
      <c r="C620" s="644"/>
      <c r="D620" s="645"/>
      <c r="E620" s="644"/>
    </row>
    <row r="621" spans="1:6" ht="15">
      <c r="A621" s="710" t="s">
        <v>599</v>
      </c>
      <c r="B621" s="304"/>
      <c r="C621" s="644"/>
      <c r="D621" s="645"/>
      <c r="E621" s="644"/>
    </row>
    <row r="622" spans="1:6" ht="15">
      <c r="A622" s="711" t="s">
        <v>600</v>
      </c>
      <c r="B622" s="304"/>
      <c r="C622" s="644"/>
      <c r="D622" s="645"/>
      <c r="E622" s="644"/>
    </row>
    <row r="623" spans="1:6" ht="15.75" thickBot="1">
      <c r="A623" s="712" t="s">
        <v>601</v>
      </c>
      <c r="B623" s="680"/>
      <c r="C623" s="713"/>
      <c r="D623" s="679"/>
      <c r="E623" s="713"/>
    </row>
    <row r="624" spans="1:6" ht="15">
      <c r="A624" s="714" t="s">
        <v>327</v>
      </c>
      <c r="B624" s="682">
        <f>B618+B622+B623</f>
        <v>585</v>
      </c>
      <c r="C624" s="682">
        <f>C618+C622+C623</f>
        <v>138653.82999999999</v>
      </c>
      <c r="D624" s="682">
        <f>D618+D622+D623</f>
        <v>119790.61</v>
      </c>
      <c r="E624" s="682">
        <f>E618+E622+E623</f>
        <v>464606.77</v>
      </c>
    </row>
    <row r="627" spans="1:6" ht="54.75" customHeight="1">
      <c r="A627" s="365" t="s">
        <v>602</v>
      </c>
      <c r="B627" s="365"/>
      <c r="C627" s="365"/>
      <c r="D627" s="365"/>
      <c r="E627" s="539"/>
      <c r="F627" s="539"/>
    </row>
    <row r="629" spans="1:6" ht="14.25" customHeight="1">
      <c r="A629" s="866" t="s">
        <v>603</v>
      </c>
      <c r="B629" s="866"/>
      <c r="C629" s="866"/>
      <c r="D629" s="866"/>
    </row>
    <row r="630" spans="1:6" hidden="1">
      <c r="A630" s="716"/>
    </row>
    <row r="631" spans="1:6" ht="90.75" thickBot="1">
      <c r="A631" s="239" t="s">
        <v>210</v>
      </c>
      <c r="B631" s="717" t="s">
        <v>604</v>
      </c>
      <c r="C631" s="718" t="s">
        <v>605</v>
      </c>
    </row>
    <row r="632" spans="1:6" ht="15">
      <c r="A632" s="719" t="s">
        <v>606</v>
      </c>
      <c r="B632" s="720">
        <v>182</v>
      </c>
      <c r="C632" s="721">
        <v>187</v>
      </c>
    </row>
    <row r="634" spans="1:6" ht="15">
      <c r="A634" s="715" t="s">
        <v>607</v>
      </c>
      <c r="B634" s="105"/>
      <c r="C634" s="105"/>
      <c r="D634" s="105"/>
      <c r="E634" s="105"/>
    </row>
    <row r="635" spans="1:6" ht="15.75">
      <c r="A635" s="118"/>
      <c r="B635" s="722"/>
      <c r="C635" s="722"/>
    </row>
    <row r="636" spans="1:6" ht="72" customHeight="1" thickBot="1">
      <c r="A636" s="723" t="s">
        <v>608</v>
      </c>
      <c r="B636" s="724" t="s">
        <v>609</v>
      </c>
      <c r="C636" s="724" t="s">
        <v>342</v>
      </c>
      <c r="D636" s="239" t="s">
        <v>610</v>
      </c>
      <c r="E636" s="498" t="s">
        <v>611</v>
      </c>
    </row>
    <row r="637" spans="1:6" ht="240">
      <c r="A637" s="725" t="s">
        <v>266</v>
      </c>
      <c r="B637" s="726" t="s">
        <v>612</v>
      </c>
      <c r="C637" s="727">
        <v>1250130.98</v>
      </c>
      <c r="D637" s="728" t="s">
        <v>613</v>
      </c>
      <c r="E637" s="729" t="s">
        <v>614</v>
      </c>
    </row>
    <row r="638" spans="1:6" ht="15">
      <c r="A638" s="730" t="s">
        <v>267</v>
      </c>
      <c r="B638" s="252"/>
      <c r="C638" s="252"/>
      <c r="D638" s="250"/>
      <c r="E638" s="731"/>
    </row>
    <row r="639" spans="1:6" ht="15">
      <c r="A639" s="730" t="s">
        <v>615</v>
      </c>
      <c r="B639" s="252"/>
      <c r="C639" s="252"/>
      <c r="D639" s="250"/>
      <c r="E639" s="731"/>
    </row>
    <row r="640" spans="1:6" ht="15">
      <c r="A640" s="730" t="s">
        <v>616</v>
      </c>
      <c r="B640" s="252"/>
      <c r="C640" s="252"/>
      <c r="D640" s="250"/>
      <c r="E640" s="731"/>
    </row>
    <row r="641" spans="1:5" ht="15">
      <c r="A641" s="730" t="s">
        <v>617</v>
      </c>
      <c r="B641" s="252"/>
      <c r="C641" s="252"/>
      <c r="D641" s="250"/>
      <c r="E641" s="731"/>
    </row>
    <row r="642" spans="1:5" ht="15">
      <c r="A642" s="730" t="s">
        <v>618</v>
      </c>
      <c r="B642" s="252"/>
      <c r="C642" s="252"/>
      <c r="D642" s="250"/>
      <c r="E642" s="731"/>
    </row>
    <row r="643" spans="1:5" ht="15">
      <c r="A643" s="730" t="s">
        <v>619</v>
      </c>
      <c r="B643" s="252"/>
      <c r="C643" s="252"/>
      <c r="D643" s="250"/>
      <c r="E643" s="731"/>
    </row>
    <row r="644" spans="1:5" ht="15">
      <c r="A644" s="732" t="s">
        <v>620</v>
      </c>
      <c r="B644" s="256"/>
      <c r="C644" s="256"/>
      <c r="D644" s="254"/>
      <c r="E644" s="733"/>
    </row>
    <row r="646" spans="1:5" ht="15">
      <c r="A646" s="715" t="s">
        <v>621</v>
      </c>
      <c r="B646" s="734"/>
      <c r="C646" s="734"/>
      <c r="D646" s="734"/>
      <c r="E646" s="734"/>
    </row>
    <row r="647" spans="1:5" ht="15.75">
      <c r="A647" s="118" t="s">
        <v>622</v>
      </c>
      <c r="B647" s="722"/>
      <c r="C647" s="722"/>
    </row>
    <row r="648" spans="1:5" ht="56.25" customHeight="1" thickBot="1">
      <c r="A648" s="723" t="s">
        <v>608</v>
      </c>
      <c r="B648" s="724" t="s">
        <v>609</v>
      </c>
      <c r="C648" s="724" t="s">
        <v>342</v>
      </c>
      <c r="D648" s="239" t="s">
        <v>623</v>
      </c>
      <c r="E648" s="498" t="s">
        <v>611</v>
      </c>
    </row>
    <row r="649" spans="1:5" ht="15">
      <c r="A649" s="725" t="s">
        <v>266</v>
      </c>
      <c r="B649" s="735"/>
      <c r="C649" s="735"/>
      <c r="D649" s="736"/>
      <c r="E649" s="298"/>
    </row>
    <row r="650" spans="1:5" ht="15">
      <c r="A650" s="730" t="s">
        <v>267</v>
      </c>
      <c r="B650" s="252"/>
      <c r="C650" s="252"/>
      <c r="D650" s="250"/>
      <c r="E650" s="731"/>
    </row>
    <row r="651" spans="1:5" ht="15">
      <c r="A651" s="730" t="s">
        <v>615</v>
      </c>
      <c r="B651" s="252"/>
      <c r="C651" s="252"/>
      <c r="D651" s="250"/>
      <c r="E651" s="731"/>
    </row>
    <row r="652" spans="1:5" ht="15">
      <c r="A652" s="730" t="s">
        <v>616</v>
      </c>
      <c r="B652" s="252"/>
      <c r="C652" s="252"/>
      <c r="D652" s="250"/>
      <c r="E652" s="731"/>
    </row>
    <row r="653" spans="1:5" ht="15">
      <c r="A653" s="730" t="s">
        <v>617</v>
      </c>
      <c r="B653" s="252"/>
      <c r="C653" s="252"/>
      <c r="D653" s="250"/>
      <c r="E653" s="731"/>
    </row>
    <row r="654" spans="1:5" ht="15">
      <c r="A654" s="730" t="s">
        <v>618</v>
      </c>
      <c r="B654" s="252"/>
      <c r="C654" s="252"/>
      <c r="D654" s="250"/>
      <c r="E654" s="731"/>
    </row>
    <row r="655" spans="1:5" ht="15">
      <c r="A655" s="730" t="s">
        <v>619</v>
      </c>
      <c r="B655" s="252"/>
      <c r="C655" s="252"/>
      <c r="D655" s="250"/>
      <c r="E655" s="731"/>
    </row>
    <row r="656" spans="1:5" ht="15">
      <c r="A656" s="732" t="s">
        <v>620</v>
      </c>
      <c r="B656" s="256"/>
      <c r="C656" s="256"/>
      <c r="D656" s="254"/>
      <c r="E656" s="733"/>
    </row>
    <row r="664" spans="1:7" ht="15">
      <c r="A664" s="170"/>
      <c r="B664" s="170"/>
      <c r="C664" s="169"/>
      <c r="D664" s="170"/>
      <c r="E664" s="170"/>
      <c r="F664" s="170"/>
    </row>
    <row r="665" spans="1:7" ht="15" customHeight="1">
      <c r="A665" s="737" t="s">
        <v>624</v>
      </c>
      <c r="B665" s="737"/>
      <c r="C665" s="867" t="s">
        <v>81</v>
      </c>
      <c r="D665" s="868"/>
      <c r="E665" s="737"/>
      <c r="F665" s="861" t="s">
        <v>84</v>
      </c>
      <c r="G665" s="861"/>
    </row>
    <row r="666" spans="1:7" ht="15">
      <c r="A666" s="737" t="s">
        <v>85</v>
      </c>
      <c r="B666" s="344"/>
      <c r="C666" s="861" t="s">
        <v>83</v>
      </c>
      <c r="D666" s="862"/>
      <c r="E666" s="737"/>
      <c r="F666" s="861" t="s">
        <v>86</v>
      </c>
      <c r="G666" s="861"/>
    </row>
  </sheetData>
  <mergeCells count="15">
    <mergeCell ref="A423:D423"/>
    <mergeCell ref="F2:J2"/>
    <mergeCell ref="A71:C71"/>
    <mergeCell ref="A117:D117"/>
    <mergeCell ref="A371:E371"/>
    <mergeCell ref="A377:I377"/>
    <mergeCell ref="C666:D666"/>
    <mergeCell ref="F666:G666"/>
    <mergeCell ref="A424:C424"/>
    <mergeCell ref="A436:C436"/>
    <mergeCell ref="A595:C595"/>
    <mergeCell ref="A614:F614"/>
    <mergeCell ref="A629:D629"/>
    <mergeCell ref="C665:D665"/>
    <mergeCell ref="F665:G665"/>
  </mergeCells>
  <pageMargins left="0.11811023622047245" right="0.11811023622047245" top="0.86614173228346458" bottom="0.62992125984251968" header="0.31496062992125984" footer="0.31496062992125984"/>
  <pageSetup paperSize="9" scale="70" orientation="landscape" r:id="rId1"/>
  <headerFooter>
    <oddHeader>&amp;CUrząd Dzielnicy Ursus m.st. Warszawy 
Informacja dodatkowa do sprawozdania finansowego za rok obrotowy zakończony 31 grudnia 2024 r.
II. Dodatkowe informacje i objaśnienia</oddHeader>
    <oddFooter>&amp;CWprowadzenie oraz dodatkowe  informacje i objaśnienia stanowią integralną część sprawozdania finansowego</oddFooter>
  </headerFooter>
  <rowBreaks count="27" manualBreakCount="27">
    <brk id="35" max="16383" man="1"/>
    <brk id="69" max="16383" man="1"/>
    <brk id="93" max="16383" man="1"/>
    <brk id="116" max="16383" man="1"/>
    <brk id="143" max="8" man="1"/>
    <brk id="160" max="16383" man="1"/>
    <brk id="173" max="16383" man="1"/>
    <brk id="208" max="16383" man="1"/>
    <brk id="237" max="16383" man="1"/>
    <brk id="260" max="16383" man="1"/>
    <brk id="273" max="16383" man="1"/>
    <brk id="310" max="16383" man="1"/>
    <brk id="339" max="16383" man="1"/>
    <brk id="374" max="16383" man="1"/>
    <brk id="398" max="16383" man="1"/>
    <brk id="415" max="16383" man="1"/>
    <brk id="434" max="16383" man="1"/>
    <brk id="461" max="16383" man="1"/>
    <brk id="475" max="8" man="1"/>
    <brk id="523" max="16383" man="1"/>
    <brk id="539" max="16383" man="1"/>
    <brk id="559" max="16383" man="1"/>
    <brk id="577" max="16383" man="1"/>
    <brk id="594" max="16383" man="1"/>
    <brk id="613" max="16383" man="1"/>
    <brk id="633" max="16383" man="1"/>
    <brk id="645" max="16383" man="1"/>
  </rowBreaks>
  <drawing r:id="rId2"/>
  <tableParts count="3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Bilans</vt:lpstr>
      <vt:lpstr>RZiS</vt:lpstr>
      <vt:lpstr>ZZwFJ</vt:lpstr>
      <vt:lpstr>Informacja dodatkowa</vt:lpstr>
      <vt:lpstr>Bilans</vt:lpstr>
      <vt:lpstr>Rachunek_zysków_i_strat_2020_Urzędu_Dzielnicy_Ursus</vt:lpstr>
      <vt:lpstr>Zestawienie_zmian_w_funduszu_za_rok_2020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Podsiad Joanna</dc:creator>
  <cp:lastModifiedBy>Omen Przemysław</cp:lastModifiedBy>
  <dcterms:created xsi:type="dcterms:W3CDTF">2025-04-08T09:40:20Z</dcterms:created>
  <dcterms:modified xsi:type="dcterms:W3CDTF">2025-04-08T15:44:36Z</dcterms:modified>
</cp:coreProperties>
</file>