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ursa\Desktop\BILANS\BILANS 2021\BIP\"/>
    </mc:Choice>
  </mc:AlternateContent>
  <bookViews>
    <workbookView xWindow="0" yWindow="0" windowWidth="28800" windowHeight="14235" activeTab="3"/>
  </bookViews>
  <sheets>
    <sheet name="Bilans" sheetId="5" r:id="rId1"/>
    <sheet name="Rachunek Zysków i Strat" sheetId="3" r:id="rId2"/>
    <sheet name="Zestawienie Zmian w Funduszu J." sheetId="4" r:id="rId3"/>
    <sheet name="Noty" sheetId="7" r:id="rId4"/>
  </sheets>
  <externalReferences>
    <externalReference r:id="rId5"/>
  </externalReferences>
  <definedNames>
    <definedName name="_xlnm.Print_Area" localSheetId="0">Bilans!$A$1:$F$53</definedName>
    <definedName name="_xlnm.Print_Area" localSheetId="1">'Rachunek Zysków i Strat'!$A$1:$D$56</definedName>
    <definedName name="_xlnm.Print_Area" localSheetId="2">'Zestawienie Zmian w Funduszu J.'!$A$1:$E$37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2" i="7" l="1"/>
  <c r="F648" i="7" s="1"/>
  <c r="E642" i="7"/>
  <c r="E648" i="7" s="1"/>
  <c r="D642" i="7"/>
  <c r="D648" i="7" s="1"/>
  <c r="C642" i="7"/>
  <c r="C648" i="7" s="1"/>
  <c r="F627" i="7"/>
  <c r="F624" i="7" s="1"/>
  <c r="E627" i="7"/>
  <c r="E624" i="7" s="1"/>
  <c r="F621" i="7"/>
  <c r="F631" i="7" s="1"/>
  <c r="E621" i="7"/>
  <c r="E631" i="7" s="1"/>
  <c r="F610" i="7"/>
  <c r="F607" i="7" s="1"/>
  <c r="E610" i="7"/>
  <c r="E607" i="7" s="1"/>
  <c r="F605" i="7"/>
  <c r="F604" i="7"/>
  <c r="F615" i="7" s="1"/>
  <c r="E604" i="7"/>
  <c r="F596" i="7"/>
  <c r="F591" i="7" s="1"/>
  <c r="E596" i="7"/>
  <c r="E591" i="7"/>
  <c r="F590" i="7"/>
  <c r="F587" i="7" s="1"/>
  <c r="E590" i="7"/>
  <c r="E587" i="7"/>
  <c r="E585" i="7" s="1"/>
  <c r="E597" i="7" s="1"/>
  <c r="E574" i="7"/>
  <c r="F573" i="7"/>
  <c r="E573" i="7"/>
  <c r="F567" i="7"/>
  <c r="E567" i="7"/>
  <c r="E578" i="7" s="1"/>
  <c r="F562" i="7"/>
  <c r="F578" i="7" s="1"/>
  <c r="E562" i="7"/>
  <c r="D556" i="7"/>
  <c r="C556" i="7"/>
  <c r="D548" i="7"/>
  <c r="F525" i="7"/>
  <c r="E525" i="7"/>
  <c r="F522" i="7"/>
  <c r="E522" i="7"/>
  <c r="F519" i="7"/>
  <c r="E519" i="7"/>
  <c r="F511" i="7"/>
  <c r="E511" i="7"/>
  <c r="E510" i="7" s="1"/>
  <c r="F510" i="7"/>
  <c r="F497" i="7"/>
  <c r="F540" i="7" s="1"/>
  <c r="E497" i="7"/>
  <c r="E540" i="7" s="1"/>
  <c r="C472" i="7"/>
  <c r="B472" i="7"/>
  <c r="C467" i="7"/>
  <c r="B467" i="7"/>
  <c r="B466" i="7" s="1"/>
  <c r="C466" i="7"/>
  <c r="C461" i="7"/>
  <c r="B461" i="7"/>
  <c r="C456" i="7"/>
  <c r="C455" i="7" s="1"/>
  <c r="B456" i="7"/>
  <c r="B455" i="7"/>
  <c r="D428" i="7"/>
  <c r="D422" i="7"/>
  <c r="D421" i="7" s="1"/>
  <c r="D430" i="7" s="1"/>
  <c r="C422" i="7"/>
  <c r="C421" i="7" s="1"/>
  <c r="C430" i="7" s="1"/>
  <c r="I411" i="7"/>
  <c r="H411" i="7"/>
  <c r="G411" i="7"/>
  <c r="F411" i="7"/>
  <c r="E411" i="7"/>
  <c r="D411" i="7"/>
  <c r="C411" i="7"/>
  <c r="B411" i="7"/>
  <c r="H410" i="7"/>
  <c r="G410" i="7"/>
  <c r="F410" i="7"/>
  <c r="E410" i="7"/>
  <c r="D410" i="7"/>
  <c r="C410" i="7"/>
  <c r="B410" i="7"/>
  <c r="I409" i="7"/>
  <c r="I408" i="7"/>
  <c r="I410" i="7" s="1"/>
  <c r="I407" i="7"/>
  <c r="I405" i="7"/>
  <c r="I404" i="7"/>
  <c r="I403" i="7"/>
  <c r="I401" i="7" s="1"/>
  <c r="I402" i="7"/>
  <c r="H401" i="7"/>
  <c r="H406" i="7" s="1"/>
  <c r="H412" i="7" s="1"/>
  <c r="G401" i="7"/>
  <c r="G406" i="7" s="1"/>
  <c r="G412" i="7" s="1"/>
  <c r="F401" i="7"/>
  <c r="E401" i="7"/>
  <c r="D401" i="7"/>
  <c r="D406" i="7" s="1"/>
  <c r="D412" i="7" s="1"/>
  <c r="C401" i="7"/>
  <c r="C406" i="7" s="1"/>
  <c r="C412" i="7" s="1"/>
  <c r="B401" i="7"/>
  <c r="I400" i="7"/>
  <c r="I399" i="7"/>
  <c r="I398" i="7"/>
  <c r="I397" i="7" s="1"/>
  <c r="H397" i="7"/>
  <c r="G397" i="7"/>
  <c r="F397" i="7"/>
  <c r="F406" i="7" s="1"/>
  <c r="F412" i="7" s="1"/>
  <c r="E397" i="7"/>
  <c r="E406" i="7" s="1"/>
  <c r="E412" i="7" s="1"/>
  <c r="D397" i="7"/>
  <c r="C397" i="7"/>
  <c r="B397" i="7"/>
  <c r="B406" i="7" s="1"/>
  <c r="B412" i="7" s="1"/>
  <c r="I396" i="7"/>
  <c r="I406" i="7" s="1"/>
  <c r="I412" i="7" s="1"/>
  <c r="D383" i="7"/>
  <c r="D377" i="7"/>
  <c r="C377" i="7"/>
  <c r="D365" i="7"/>
  <c r="C365" i="7"/>
  <c r="D357" i="7"/>
  <c r="D370" i="7" s="1"/>
  <c r="C357" i="7"/>
  <c r="C370" i="7" s="1"/>
  <c r="D338" i="7"/>
  <c r="C338" i="7"/>
  <c r="D327" i="7"/>
  <c r="D349" i="7" s="1"/>
  <c r="C327" i="7"/>
  <c r="C349" i="7" s="1"/>
  <c r="D297" i="7"/>
  <c r="D318" i="7" s="1"/>
  <c r="C297" i="7"/>
  <c r="C318" i="7" s="1"/>
  <c r="D285" i="7"/>
  <c r="C285" i="7"/>
  <c r="E266" i="7"/>
  <c r="E269" i="7" s="1"/>
  <c r="D266" i="7"/>
  <c r="D269" i="7" s="1"/>
  <c r="C266" i="7"/>
  <c r="C269" i="7" s="1"/>
  <c r="B266" i="7"/>
  <c r="B269" i="7" s="1"/>
  <c r="E258" i="7"/>
  <c r="E261" i="7" s="1"/>
  <c r="D258" i="7"/>
  <c r="D261" i="7" s="1"/>
  <c r="C258" i="7"/>
  <c r="C261" i="7" s="1"/>
  <c r="B258" i="7"/>
  <c r="B261" i="7" s="1"/>
  <c r="D244" i="7"/>
  <c r="C244" i="7"/>
  <c r="D232" i="7"/>
  <c r="C232" i="7"/>
  <c r="D228" i="7"/>
  <c r="C228" i="7"/>
  <c r="C236" i="7" s="1"/>
  <c r="D224" i="7"/>
  <c r="C224" i="7"/>
  <c r="D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7" i="7" s="1"/>
  <c r="G198" i="7"/>
  <c r="F197" i="7"/>
  <c r="F218" i="7" s="1"/>
  <c r="E197" i="7"/>
  <c r="E218" i="7" s="1"/>
  <c r="D197" i="7"/>
  <c r="C197" i="7"/>
  <c r="C218" i="7" s="1"/>
  <c r="G196" i="7"/>
  <c r="G195" i="7"/>
  <c r="G194" i="7"/>
  <c r="G193" i="7"/>
  <c r="G192" i="7"/>
  <c r="G191" i="7"/>
  <c r="G190" i="7"/>
  <c r="G189" i="7"/>
  <c r="G188" i="7"/>
  <c r="F180" i="7"/>
  <c r="E180" i="7"/>
  <c r="I179" i="7"/>
  <c r="I178" i="7"/>
  <c r="H177" i="7"/>
  <c r="H180" i="7" s="1"/>
  <c r="G177" i="7"/>
  <c r="G180" i="7" s="1"/>
  <c r="F177" i="7"/>
  <c r="E177" i="7"/>
  <c r="I177" i="7" s="1"/>
  <c r="I180" i="7" s="1"/>
  <c r="I176" i="7"/>
  <c r="I175" i="7"/>
  <c r="G168" i="7"/>
  <c r="F168" i="7"/>
  <c r="E168" i="7"/>
  <c r="G161" i="7"/>
  <c r="F161" i="7"/>
  <c r="E161" i="7"/>
  <c r="D129" i="7"/>
  <c r="C129" i="7"/>
  <c r="I116" i="7"/>
  <c r="H116" i="7"/>
  <c r="G116" i="7"/>
  <c r="F116" i="7"/>
  <c r="E116" i="7"/>
  <c r="D116" i="7"/>
  <c r="C116" i="7"/>
  <c r="B116" i="7"/>
  <c r="D95" i="7"/>
  <c r="C95" i="7"/>
  <c r="B95" i="7"/>
  <c r="D93" i="7"/>
  <c r="C93" i="7"/>
  <c r="B93" i="7"/>
  <c r="E92" i="7"/>
  <c r="E91" i="7"/>
  <c r="E90" i="7"/>
  <c r="E93" i="7" s="1"/>
  <c r="B88" i="7"/>
  <c r="B96" i="7" s="1"/>
  <c r="E87" i="7"/>
  <c r="E86" i="7"/>
  <c r="E85" i="7"/>
  <c r="E84" i="7"/>
  <c r="D84" i="7"/>
  <c r="C84" i="7"/>
  <c r="B84" i="7"/>
  <c r="E83" i="7"/>
  <c r="E81" i="7" s="1"/>
  <c r="E82" i="7"/>
  <c r="D81" i="7"/>
  <c r="D88" i="7" s="1"/>
  <c r="D96" i="7" s="1"/>
  <c r="C81" i="7"/>
  <c r="C88" i="7" s="1"/>
  <c r="C96" i="7" s="1"/>
  <c r="B81" i="7"/>
  <c r="E80" i="7"/>
  <c r="E88" i="7" s="1"/>
  <c r="E96" i="7" s="1"/>
  <c r="C67" i="7"/>
  <c r="C65" i="7"/>
  <c r="C57" i="7"/>
  <c r="C54" i="7"/>
  <c r="C60" i="7" s="1"/>
  <c r="C48" i="7"/>
  <c r="C45" i="7"/>
  <c r="C51" i="7" s="1"/>
  <c r="H35" i="7"/>
  <c r="G35" i="7"/>
  <c r="F35" i="7"/>
  <c r="E35" i="7"/>
  <c r="D35" i="7"/>
  <c r="C35" i="7"/>
  <c r="B35" i="7"/>
  <c r="H33" i="7"/>
  <c r="G33" i="7"/>
  <c r="F33" i="7"/>
  <c r="E33" i="7"/>
  <c r="D33" i="7"/>
  <c r="C33" i="7"/>
  <c r="B33" i="7"/>
  <c r="I32" i="7"/>
  <c r="I33" i="7" s="1"/>
  <c r="I31" i="7"/>
  <c r="I30" i="7"/>
  <c r="H28" i="7"/>
  <c r="D28" i="7"/>
  <c r="I27" i="7"/>
  <c r="I26" i="7"/>
  <c r="I25" i="7" s="1"/>
  <c r="H25" i="7"/>
  <c r="G25" i="7"/>
  <c r="F25" i="7"/>
  <c r="E25" i="7"/>
  <c r="D25" i="7"/>
  <c r="C25" i="7"/>
  <c r="B25" i="7"/>
  <c r="I24" i="7"/>
  <c r="I23" i="7"/>
  <c r="I22" i="7"/>
  <c r="I21" i="7"/>
  <c r="H21" i="7"/>
  <c r="G21" i="7"/>
  <c r="G28" i="7" s="1"/>
  <c r="F21" i="7"/>
  <c r="F28" i="7" s="1"/>
  <c r="E21" i="7"/>
  <c r="E28" i="7" s="1"/>
  <c r="D21" i="7"/>
  <c r="C21" i="7"/>
  <c r="C28" i="7" s="1"/>
  <c r="B21" i="7"/>
  <c r="B28" i="7" s="1"/>
  <c r="I20" i="7"/>
  <c r="I28" i="7" s="1"/>
  <c r="F18" i="7"/>
  <c r="B18" i="7"/>
  <c r="I17" i="7"/>
  <c r="H17" i="7"/>
  <c r="I16" i="7"/>
  <c r="I15" i="7"/>
  <c r="H15" i="7"/>
  <c r="G15" i="7"/>
  <c r="F15" i="7"/>
  <c r="E15" i="7"/>
  <c r="D15" i="7"/>
  <c r="C15" i="7"/>
  <c r="B15" i="7"/>
  <c r="I14" i="7"/>
  <c r="H14" i="7"/>
  <c r="D14" i="7"/>
  <c r="D13" i="7"/>
  <c r="I13" i="7" s="1"/>
  <c r="I12" i="7"/>
  <c r="I11" i="7" s="1"/>
  <c r="H11" i="7"/>
  <c r="H18" i="7" s="1"/>
  <c r="H36" i="7" s="1"/>
  <c r="G11" i="7"/>
  <c r="G18" i="7" s="1"/>
  <c r="F11" i="7"/>
  <c r="E11" i="7"/>
  <c r="E18" i="7" s="1"/>
  <c r="E36" i="7" s="1"/>
  <c r="C11" i="7"/>
  <c r="C18" i="7" s="1"/>
  <c r="C36" i="7" s="1"/>
  <c r="B11" i="7"/>
  <c r="I10" i="7"/>
  <c r="D236" i="7" l="1"/>
  <c r="B36" i="7"/>
  <c r="I18" i="7"/>
  <c r="I36" i="7" s="1"/>
  <c r="F36" i="7"/>
  <c r="G218" i="7"/>
  <c r="G36" i="7"/>
  <c r="C68" i="7"/>
  <c r="F585" i="7"/>
  <c r="F597" i="7" s="1"/>
  <c r="E615" i="7"/>
  <c r="I35" i="7"/>
  <c r="D11" i="7"/>
  <c r="D18" i="7" s="1"/>
  <c r="D36" i="7" s="1"/>
  <c r="E95" i="7"/>
  <c r="C47" i="5" l="1"/>
  <c r="C46" i="5"/>
  <c r="C45" i="5"/>
  <c r="C44" i="5"/>
  <c r="C43" i="5"/>
  <c r="C42" i="5"/>
  <c r="C41" i="5"/>
  <c r="C40" i="5"/>
  <c r="B39" i="5"/>
  <c r="C38" i="5"/>
  <c r="C37" i="5"/>
  <c r="C36" i="5"/>
  <c r="C35" i="5"/>
  <c r="C34" i="5"/>
  <c r="F33" i="5"/>
  <c r="B33" i="5"/>
  <c r="F32" i="5"/>
  <c r="F31" i="5" s="1"/>
  <c r="F30" i="5"/>
  <c r="F29" i="5"/>
  <c r="F28" i="5"/>
  <c r="F27" i="5" s="1"/>
  <c r="C28" i="5"/>
  <c r="B28" i="5"/>
  <c r="E27" i="5"/>
  <c r="E19" i="5" s="1"/>
  <c r="E17" i="5" s="1"/>
  <c r="B27" i="5"/>
  <c r="F26" i="5"/>
  <c r="F25" i="5"/>
  <c r="C25" i="5"/>
  <c r="F24" i="5"/>
  <c r="F23" i="5"/>
  <c r="F22" i="5"/>
  <c r="F21" i="5"/>
  <c r="C21" i="5"/>
  <c r="B21" i="5"/>
  <c r="F20" i="5"/>
  <c r="C20" i="5"/>
  <c r="F18" i="5"/>
  <c r="C18" i="5"/>
  <c r="C17" i="5"/>
  <c r="C16" i="5"/>
  <c r="C15" i="5"/>
  <c r="C14" i="5"/>
  <c r="C12" i="5"/>
  <c r="B11" i="5"/>
  <c r="E10" i="5"/>
  <c r="E8" i="5" s="1"/>
  <c r="B10" i="5"/>
  <c r="C9" i="5"/>
  <c r="B8" i="5"/>
  <c r="B48" i="5" s="1"/>
  <c r="D30" i="4"/>
  <c r="E29" i="4"/>
  <c r="E34" i="4" s="1"/>
  <c r="D29" i="4"/>
  <c r="D34" i="4" s="1"/>
  <c r="E25" i="4"/>
  <c r="E28" i="4" s="1"/>
  <c r="E14" i="4"/>
  <c r="E18" i="4" s="1"/>
  <c r="D41" i="3"/>
  <c r="D40" i="3"/>
  <c r="C39" i="3"/>
  <c r="D38" i="3"/>
  <c r="D37" i="3"/>
  <c r="C35" i="3"/>
  <c r="D33" i="3"/>
  <c r="D31" i="3"/>
  <c r="C31" i="3"/>
  <c r="D30" i="3"/>
  <c r="D29" i="3"/>
  <c r="D28" i="3"/>
  <c r="C27" i="3"/>
  <c r="D24" i="3"/>
  <c r="D15" i="3" s="1"/>
  <c r="D22" i="3"/>
  <c r="C15" i="3"/>
  <c r="D14" i="3"/>
  <c r="D10" i="3"/>
  <c r="D9" i="3"/>
  <c r="C8" i="3"/>
  <c r="D35" i="3" l="1"/>
  <c r="C39" i="5"/>
  <c r="D8" i="3"/>
  <c r="D26" i="3" s="1"/>
  <c r="D39" i="3"/>
  <c r="C11" i="5"/>
  <c r="C10" i="5" s="1"/>
  <c r="C8" i="5" s="1"/>
  <c r="C33" i="5"/>
  <c r="C27" i="5" s="1"/>
  <c r="F19" i="5"/>
  <c r="F17" i="5"/>
  <c r="E48" i="5"/>
  <c r="C26" i="3"/>
  <c r="C34" i="3" s="1"/>
  <c r="C46" i="3" s="1"/>
  <c r="C49" i="3" s="1"/>
  <c r="D27" i="3"/>
  <c r="D34" i="3" s="1"/>
  <c r="D46" i="3" s="1"/>
  <c r="D49" i="3" s="1"/>
  <c r="C48" i="5" l="1"/>
  <c r="F12" i="5" l="1"/>
  <c r="F10" i="5" s="1"/>
  <c r="F8" i="5" s="1"/>
  <c r="F48" i="5" s="1"/>
</calcChain>
</file>

<file path=xl/sharedStrings.xml><?xml version="1.0" encoding="utf-8"?>
<sst xmlns="http://schemas.openxmlformats.org/spreadsheetml/2006/main" count="853" uniqueCount="619">
  <si>
    <t xml:space="preserve">Nazwa i adres jednostki sprawozdawczej                                 </t>
  </si>
  <si>
    <t>Bilans jednostki budżetowej lub samorządowego zakładu budżetowego</t>
  </si>
  <si>
    <t>Numer identyfikacyjny</t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</si>
  <si>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</si>
  <si>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</si>
  <si>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</si>
  <si>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</si>
  <si>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</si>
  <si>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</si>
  <si>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</si>
  <si>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</si>
  <si>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</si>
  <si>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</si>
  <si>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</si>
  <si>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</si>
  <si>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</si>
  <si>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</si>
  <si>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</si>
  <si>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</si>
  <si>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</si>
  <si>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</si>
  <si>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</si>
  <si>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</si>
  <si>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</si>
  <si>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</si>
  <si>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</si>
  <si>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</si>
  <si>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</si>
  <si>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</si>
  <si>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</si>
  <si>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</si>
  <si>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</si>
  <si>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</si>
  <si>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</si>
  <si>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</si>
  <si>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</si>
  <si>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</si>
  <si>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</si>
  <si>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</si>
  <si>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</si>
  <si>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</si>
  <si>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</si>
  <si>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</si>
  <si>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</si>
  <si>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</si>
  <si>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</si>
  <si>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</si>
  <si>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</si>
  <si>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</si>
  <si>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</si>
  <si>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</si>
  <si>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</si>
  <si>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</si>
  <si>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</si>
  <si>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</si>
  <si>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</si>
  <si>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</si>
  <si>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</si>
  <si>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</si>
  <si>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</si>
  <si>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</si>
  <si>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</si>
  <si>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</si>
  <si>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</si>
  <si>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</si>
  <si>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</si>
  <si>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</si>
  <si>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</si>
  <si>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</si>
  <si>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</si>
  <si>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</si>
  <si>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</si>
  <si>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</si>
  <si>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</si>
  <si>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</si>
  <si>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</si>
  <si>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</si>
  <si>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</si>
  <si>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</si>
  <si>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Nazwa i adres jednostki sprawozdawczej                     </t>
  </si>
  <si>
    <t xml:space="preserve">Rachunek zysków i strat jednostki </t>
  </si>
  <si>
    <t>(wariant porównawczy)</t>
  </si>
  <si>
    <t>sporządzony na dzień 31 grudnia 2021 r.</t>
  </si>
  <si>
    <r>
      <t>REGON</t>
    </r>
    <r>
      <rPr>
        <b/>
        <sz val="11"/>
        <color indexed="8"/>
        <rFont val="Times New Roman"/>
        <family val="1"/>
        <charset val="238"/>
      </rPr>
      <t xml:space="preserve"> </t>
    </r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</si>
  <si>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</si>
  <si>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</si>
  <si>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</si>
  <si>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</si>
  <si>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</si>
  <si>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</si>
  <si>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</si>
  <si>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</si>
  <si>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</si>
  <si>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</si>
  <si>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</si>
  <si>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</si>
  <si>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</si>
  <si>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</si>
  <si>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</si>
  <si>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</si>
  <si>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</si>
  <si>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</si>
  <si>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</si>
  <si>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</si>
  <si>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</si>
  <si>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</si>
  <si>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</si>
  <si>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</si>
  <si>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</si>
  <si>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</si>
  <si>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</si>
  <si>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</si>
  <si>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</si>
  <si>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</si>
  <si>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</si>
  <si>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</si>
  <si>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</si>
  <si>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</si>
  <si>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</si>
  <si>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</si>
  <si>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</si>
  <si>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</si>
  <si>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</si>
  <si>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</si>
  <si>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</si>
  <si>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</si>
  <si>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</si>
  <si>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</si>
  <si>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</si>
  <si>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</si>
  <si>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</si>
  <si>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</si>
  <si>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 sporządzane na dzień 31.12.2021 r.</t>
  </si>
  <si>
    <t>Adresat</t>
  </si>
  <si>
    <t>REGON 015259640 -00138</t>
  </si>
  <si>
    <t xml:space="preserve">Stan na koniec roku poprzedniego </t>
  </si>
  <si>
    <t xml:space="preserve">Stan na koniec roku bieżącego </t>
  </si>
  <si>
    <t>I.</t>
  </si>
  <si>
    <t xml:space="preserve">Fundusz jednostki na początek roku (BO)                                        </t>
  </si>
  <si>
    <t>1.</t>
  </si>
  <si>
    <t xml:space="preserve">Zwiększenia funduszu (z tytułu) </t>
  </si>
  <si>
    <t>1.1</t>
  </si>
  <si>
    <t>Zysk bilansowy za rok ubiegły</t>
  </si>
  <si>
    <t>1.2</t>
  </si>
  <si>
    <t xml:space="preserve">Zrealizowane wydatki budżetowe </t>
  </si>
  <si>
    <t>1.3</t>
  </si>
  <si>
    <t>Zrealizowane płatności ze środków europejskich na rzecz jednostki budżetowej</t>
  </si>
  <si>
    <t>1.4</t>
  </si>
  <si>
    <t>Środki na inwestycje</t>
  </si>
  <si>
    <t>1.5</t>
  </si>
  <si>
    <t>Aktualizacja środków trwałych</t>
  </si>
  <si>
    <t>1.6</t>
  </si>
  <si>
    <t xml:space="preserve">Nieodpłatnie otrzymane środki trwałe i inwestycje </t>
  </si>
  <si>
    <t>1.7</t>
  </si>
  <si>
    <t>Aktywa przejęte od zlikwidowanych (połączonych) jednostek</t>
  </si>
  <si>
    <t>1.8</t>
  </si>
  <si>
    <t>Aktywa otrzymane w ramach centralnego zaopatrzenia</t>
  </si>
  <si>
    <t>1.9</t>
  </si>
  <si>
    <t>Pozostałe odpisy z wyniku finansowego za rok bieżący</t>
  </si>
  <si>
    <t>1.10</t>
  </si>
  <si>
    <t>Inne zwiększenia</t>
  </si>
  <si>
    <t xml:space="preserve">Zmniejszenia funduszu jednostki </t>
  </si>
  <si>
    <t>2.1</t>
  </si>
  <si>
    <t>Strata za rok ubiegły</t>
  </si>
  <si>
    <t>2.2</t>
  </si>
  <si>
    <t xml:space="preserve">Zrealizowane dochody budżetowe </t>
  </si>
  <si>
    <t>2.3</t>
  </si>
  <si>
    <t>Rozliczenie wyniku finansowego i środków obrotowych za rok ubiegły</t>
  </si>
  <si>
    <t>2.4</t>
  </si>
  <si>
    <t>Dotacje i środki na inwestycje</t>
  </si>
  <si>
    <t>2.5</t>
  </si>
  <si>
    <t>2.6</t>
  </si>
  <si>
    <t>Wartość sprzedanych i nieodpłatnie przekazanych środków trwałych i inwestycji</t>
  </si>
  <si>
    <t>2.7</t>
  </si>
  <si>
    <t>Pasywa przyjęte od zlikwidowanych (połączonych) jednostek</t>
  </si>
  <si>
    <t>2.8</t>
  </si>
  <si>
    <t>Aktywa przekazane w ramach centralnego zaopatrzenia</t>
  </si>
  <si>
    <t>2.9</t>
  </si>
  <si>
    <t xml:space="preserve">Inne zmniejszenia           </t>
  </si>
  <si>
    <t>II</t>
  </si>
  <si>
    <t>III</t>
  </si>
  <si>
    <t>Wynik finansowy netto za rok bieżący (+,-)</t>
  </si>
  <si>
    <t>zysk netto</t>
  </si>
  <si>
    <t>2.</t>
  </si>
  <si>
    <t>strata netto</t>
  </si>
  <si>
    <t>IV</t>
  </si>
  <si>
    <t>Nadwyżka dochodów własnych jednostek budżetowych, nadwyżka środków obrotowych zakładów budżetowych, odpisy z wyniku finansowego gospodarstw pomocniczych jednostek budżetowych</t>
  </si>
  <si>
    <t xml:space="preserve">          </t>
  </si>
  <si>
    <t>V</t>
  </si>
  <si>
    <t>Fundusz (II+,-III-IV)</t>
  </si>
  <si>
    <t>(Główny Księgowy)</t>
  </si>
  <si>
    <t>(Kierownik Jednostki)</t>
  </si>
  <si>
    <r>
      <t xml:space="preserve">Fundusz jednostki na koniec okresu (BZ)       </t>
    </r>
    <r>
      <rPr>
        <b/>
        <sz val="10"/>
        <color indexed="10"/>
        <rFont val="Times New Roman"/>
        <family val="1"/>
        <charset val="238"/>
      </rPr>
      <t xml:space="preserve">     </t>
    </r>
  </si>
  <si>
    <t>………………………………………………….</t>
  </si>
  <si>
    <t>……………………………..………………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</si>
  <si>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</si>
  <si>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</si>
  <si>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</si>
  <si>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</si>
  <si>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</si>
  <si>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</si>
  <si>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</si>
  <si>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</si>
  <si>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</si>
  <si>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</si>
  <si>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</si>
  <si>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</si>
  <si>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</si>
  <si>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</si>
  <si>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</si>
  <si>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</si>
  <si>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</si>
  <si>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</si>
  <si>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</si>
  <si>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</si>
  <si>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</si>
  <si>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</si>
  <si>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</si>
  <si>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</si>
  <si>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</si>
  <si>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</si>
  <si>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</si>
  <si>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</si>
  <si>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</si>
  <si>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</si>
  <si>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</si>
  <si>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</si>
  <si>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</si>
  <si>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</si>
  <si>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</si>
  <si>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</si>
  <si>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</si>
  <si>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</si>
  <si>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</si>
  <si>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</si>
  <si>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</si>
  <si>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</si>
  <si>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</si>
  <si>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</si>
  <si>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</si>
  <si>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</si>
  <si>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</si>
  <si>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</si>
  <si>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</si>
  <si>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</si>
  <si>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</si>
  <si>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</si>
  <si>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</si>
  <si>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</si>
  <si>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</si>
  <si>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</si>
  <si>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</si>
  <si>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</si>
  <si>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</si>
  <si>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</si>
  <si>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</si>
  <si>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</si>
  <si>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</si>
  <si>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</si>
  <si>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</si>
  <si>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</si>
  <si>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</si>
  <si>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</si>
  <si>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</si>
  <si>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</si>
  <si>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</si>
  <si>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</si>
  <si>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</si>
  <si>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</si>
  <si>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</si>
  <si>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</si>
  <si>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</si>
  <si>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</si>
  <si>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</si>
  <si>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</si>
  <si>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</si>
  <si>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</si>
  <si>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</si>
  <si>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</si>
  <si>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</si>
  <si>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</si>
  <si>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</si>
  <si>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</si>
  <si>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</si>
  <si>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</si>
  <si>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</si>
  <si>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</si>
  <si>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</si>
  <si>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</si>
  <si>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</si>
  <si>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</si>
  <si>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</si>
  <si>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</si>
  <si>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</si>
  <si>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</si>
  <si>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</si>
  <si>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</si>
  <si>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</si>
  <si>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</si>
  <si>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</si>
  <si>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</si>
  <si>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</si>
  <si>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</si>
  <si>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</si>
  <si>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</si>
  <si>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</si>
  <si>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</si>
  <si>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</si>
  <si>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</si>
  <si>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</si>
  <si>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</si>
  <si>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</si>
  <si>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</si>
  <si>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</si>
  <si>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</si>
  <si>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</si>
  <si>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</si>
  <si>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</si>
  <si>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</si>
  <si>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</si>
  <si>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</si>
  <si>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</si>
  <si>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</si>
  <si>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</si>
  <si>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</si>
  <si>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</si>
  <si>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</si>
  <si>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</si>
  <si>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</si>
  <si>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</si>
  <si>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</si>
  <si>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</si>
  <si>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</si>
  <si>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</si>
  <si>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</si>
  <si>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</si>
  <si>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</si>
  <si>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</si>
  <si>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</si>
  <si>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</si>
  <si>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</si>
  <si>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</si>
  <si>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</si>
  <si>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</si>
  <si>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</si>
  <si>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</si>
  <si>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</si>
  <si>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</si>
  <si>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</si>
  <si>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</si>
  <si>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</si>
  <si>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</si>
  <si>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</si>
  <si>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</si>
  <si>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</si>
  <si>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</si>
  <si>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</si>
  <si>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</si>
  <si>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</si>
  <si>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</si>
  <si>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</si>
  <si>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</si>
  <si>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</si>
  <si>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</si>
  <si>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</si>
  <si>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</si>
  <si>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</si>
  <si>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</si>
  <si>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</si>
  <si>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</si>
  <si>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</si>
  <si>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</si>
  <si>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</si>
  <si>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</si>
  <si>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</si>
  <si>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</si>
  <si>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</si>
  <si>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</si>
  <si>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</si>
  <si>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</si>
  <si>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</si>
  <si>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</si>
  <si>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</si>
  <si>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</si>
  <si>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</si>
  <si>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</si>
  <si>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</si>
  <si>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</si>
  <si>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</si>
  <si>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</si>
  <si>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</si>
  <si>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</si>
  <si>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</si>
  <si>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</si>
  <si>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</si>
  <si>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</si>
  <si>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</si>
  <si>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</si>
  <si>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</si>
  <si>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</si>
  <si>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</si>
  <si>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</si>
  <si>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</si>
  <si>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</si>
  <si>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</si>
  <si>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</si>
  <si>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</si>
  <si>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</si>
  <si>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</si>
  <si>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</si>
  <si>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</si>
  <si>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</si>
  <si>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</si>
  <si>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</si>
  <si>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</si>
  <si>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</si>
  <si>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</si>
  <si>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</si>
  <si>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</si>
  <si>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</si>
  <si>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</si>
  <si>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</si>
  <si>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</si>
  <si>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</si>
  <si>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</si>
  <si>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</si>
  <si>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</si>
  <si>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</si>
  <si>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</si>
  <si>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</si>
  <si>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</si>
  <si>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</si>
  <si>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</si>
  <si>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</si>
  <si>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</si>
  <si>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</si>
  <si>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</si>
  <si>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</si>
  <si>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</si>
  <si>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</si>
  <si>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</si>
  <si>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</si>
  <si>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</si>
  <si>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</si>
  <si>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</si>
  <si>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</si>
  <si>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</si>
  <si>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</si>
  <si>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</si>
  <si>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</si>
  <si>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</si>
  <si>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</si>
  <si>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</si>
  <si>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</si>
  <si>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</si>
  <si>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</si>
  <si>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</si>
  <si>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</si>
  <si>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</si>
  <si>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</si>
  <si>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</si>
  <si>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</si>
  <si>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</si>
  <si>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</si>
  <si>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</si>
  <si>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</si>
  <si>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</si>
  <si>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środki ochrony osobistej (środki własne)</t>
  </si>
  <si>
    <t>dezynfekcja (środki własne)</t>
  </si>
  <si>
    <t>montaż pleksi do zabezpieczeń stanowisk (środki własne)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</si>
  <si>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</si>
  <si>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</si>
  <si>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</si>
  <si>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</si>
  <si>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</si>
  <si>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</si>
  <si>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</si>
  <si>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</si>
  <si>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</si>
  <si>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</si>
  <si>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</si>
  <si>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</si>
  <si>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</si>
  <si>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</si>
  <si>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</si>
  <si>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</si>
  <si>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</si>
  <si>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</si>
  <si>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</si>
  <si>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</si>
  <si>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</si>
  <si>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</si>
  <si>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</si>
  <si>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</si>
  <si>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</si>
  <si>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</si>
  <si>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</si>
  <si>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</si>
  <si>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</si>
  <si>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</si>
  <si>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</si>
  <si>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</si>
  <si>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</si>
  <si>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</si>
  <si>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</si>
  <si>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</si>
  <si>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</si>
  <si>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</si>
  <si>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</si>
  <si>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</si>
  <si>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</si>
  <si>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</si>
  <si>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</si>
  <si>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</si>
  <si>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</si>
  <si>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</si>
  <si>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</si>
  <si>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</si>
  <si>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</si>
  <si>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</si>
  <si>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</si>
  <si>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</si>
  <si>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</si>
  <si>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</si>
  <si>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</si>
  <si>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</si>
  <si>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</si>
  <si>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</si>
  <si>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</si>
  <si>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</si>
  <si>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</si>
  <si>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</si>
  <si>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</si>
  <si>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</si>
  <si>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</si>
  <si>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</si>
  <si>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</si>
  <si>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</si>
  <si>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</si>
  <si>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</si>
  <si>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</si>
  <si>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</si>
  <si>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</si>
  <si>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</si>
  <si>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</si>
  <si>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</si>
  <si>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</si>
  <si>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</si>
  <si>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</si>
  <si>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</si>
  <si>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</si>
  <si>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</si>
  <si>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</si>
  <si>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</si>
  <si>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</si>
  <si>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</si>
  <si>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</si>
  <si>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</si>
  <si>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</si>
  <si>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</si>
  <si>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</si>
  <si>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</si>
  <si>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</si>
  <si>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</si>
  <si>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</si>
  <si>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</si>
  <si>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</si>
  <si>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</si>
  <si>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</si>
  <si>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</si>
  <si>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</si>
  <si>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</si>
  <si>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</si>
  <si>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</si>
  <si>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</si>
  <si>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</si>
  <si>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</si>
  <si>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</si>
  <si>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</si>
  <si>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</si>
  <si>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</si>
  <si>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</si>
  <si>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</si>
  <si>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</si>
  <si>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</si>
  <si>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</si>
  <si>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</si>
  <si>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</si>
  <si>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</si>
  <si>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Wodociągow i Kanalizacji w m.st. Warszawa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</si>
  <si>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</si>
  <si>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</si>
  <si>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</si>
  <si>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</si>
  <si>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</si>
  <si>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</si>
  <si>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</si>
  <si>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</si>
  <si>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</si>
  <si>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</si>
  <si>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</si>
  <si>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</si>
  <si>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</si>
  <si>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</si>
  <si>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</si>
  <si>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</si>
  <si>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</si>
  <si>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</si>
  <si>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</si>
  <si>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</si>
  <si>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</si>
  <si>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</si>
  <si>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r>
      <t>sporządzony na dzień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31 grudnia 2021 r.</t>
    </r>
  </si>
  <si>
    <r>
      <t>REGON</t>
    </r>
    <r>
      <rPr>
        <b/>
        <sz val="12"/>
        <rFont val="Times New Roman"/>
        <family val="1"/>
        <charset val="238"/>
      </rPr>
      <t xml:space="preserve"> </t>
    </r>
  </si>
  <si>
    <r>
      <t>D. Zobowiązania i rezerwy na zobowiązania</t>
    </r>
    <r>
      <rPr>
        <sz val="12"/>
        <rFont val="Times New Roman"/>
        <family val="1"/>
        <charset val="238"/>
      </rPr>
      <t> </t>
    </r>
  </si>
  <si>
    <r>
      <t> </t>
    </r>
    <r>
      <rPr>
        <b/>
        <sz val="12"/>
        <rFont val="Times New Roman"/>
        <family val="1"/>
        <charset val="238"/>
      </rPr>
      <t>I. Zobowiązania długoterminowe</t>
    </r>
  </si>
  <si>
    <t>Adresat:                                                                           
Urząd Miasta Stołecznego Warszawy
al. Jerozolimskie 44
00-024 Warszawa</t>
  </si>
  <si>
    <t>Adresat:
Urząd Miasta Stołecznego Warszawy
al. Jerozolimskie 44
00-024 Warszawa</t>
  </si>
  <si>
    <t>Urząd Miasta Stołecznego Warszawy
al. Jerozolimskie 44
00-024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</si>
</sst>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_ ;\-#,##0.00\ "/>
    <numFmt numFmtId="165" formatCode="_-* #,##0.00\ &quot;DM&quot;_-;\-* #,##0.00\ &quot;DM&quot;_-;_-* &quot;-&quot;??\ &quot;DM&quot;_-;_-@_-"/>
    <numFmt numFmtId="166" formatCode="#,##0.00;[Red]#,##0.00"/>
  </numFmts>
  <fonts count="5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Calibri"/>
      <family val="2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rgb="FFFF0000"/>
      <name val="Book Antiqua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Book Antiqua"/>
      <family val="1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lightUp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3" fillId="0" borderId="0"/>
    <xf numFmtId="0" fontId="10" fillId="0" borderId="0"/>
    <xf numFmtId="165" fontId="1" fillId="0" borderId="0" applyFont="0" applyFill="0" applyBorder="0" applyAlignment="0" applyProtection="0"/>
  </cellStyleXfs>
  <cellXfs count="1018">
    <xf numFmtId="0" fontId="0" fillId="0" borderId="0" xfId="0"/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5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left" wrapText="1"/>
    </xf>
    <xf numFmtId="0" fontId="6" fillId="2" borderId="11" xfId="1" applyFont="1" applyFill="1" applyBorder="1" applyAlignment="1">
      <alignment horizontal="center" wrapText="1"/>
    </xf>
    <xf numFmtId="4" fontId="8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4" fontId="13" fillId="0" borderId="0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" fontId="17" fillId="0" borderId="0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6" fillId="4" borderId="33" xfId="3" applyFont="1" applyFill="1" applyBorder="1" applyAlignment="1">
      <alignment horizontal="left" vertical="center" wrapText="1"/>
    </xf>
    <xf numFmtId="4" fontId="16" fillId="4" borderId="34" xfId="3" applyNumberFormat="1" applyFont="1" applyFill="1" applyBorder="1" applyAlignment="1">
      <alignment horizontal="right" vertical="center" wrapText="1"/>
    </xf>
    <xf numFmtId="4" fontId="18" fillId="4" borderId="33" xfId="3" applyNumberFormat="1" applyFont="1" applyFill="1" applyBorder="1" applyAlignment="1">
      <alignment horizontal="right" vertical="center" wrapText="1"/>
    </xf>
    <xf numFmtId="0" fontId="17" fillId="4" borderId="33" xfId="3" applyFont="1" applyFill="1" applyBorder="1" applyAlignment="1">
      <alignment horizontal="left" vertical="center" wrapText="1"/>
    </xf>
    <xf numFmtId="4" fontId="17" fillId="4" borderId="33" xfId="3" applyNumberFormat="1" applyFont="1" applyFill="1" applyBorder="1" applyAlignment="1">
      <alignment horizontal="right" vertical="center" wrapText="1"/>
    </xf>
    <xf numFmtId="4" fontId="19" fillId="4" borderId="33" xfId="3" applyNumberFormat="1" applyFont="1" applyFill="1" applyBorder="1" applyAlignment="1">
      <alignment horizontal="right" vertical="center" wrapText="1"/>
    </xf>
    <xf numFmtId="4" fontId="16" fillId="0" borderId="0" xfId="3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43" fontId="17" fillId="4" borderId="33" xfId="4" applyFont="1" applyFill="1" applyBorder="1" applyAlignment="1">
      <alignment horizontal="center" vertical="center" wrapText="1"/>
    </xf>
    <xf numFmtId="43" fontId="19" fillId="4" borderId="33" xfId="4" applyFont="1" applyFill="1" applyBorder="1" applyAlignment="1">
      <alignment horizontal="center" vertical="center" wrapText="1"/>
    </xf>
    <xf numFmtId="4" fontId="17" fillId="4" borderId="35" xfId="4" applyNumberFormat="1" applyFont="1" applyFill="1" applyBorder="1" applyAlignment="1">
      <alignment horizontal="right" vertical="center" wrapText="1"/>
    </xf>
    <xf numFmtId="4" fontId="19" fillId="4" borderId="35" xfId="4" applyNumberFormat="1" applyFont="1" applyFill="1" applyBorder="1" applyAlignment="1">
      <alignment horizontal="right" vertical="center" wrapText="1"/>
    </xf>
    <xf numFmtId="4" fontId="17" fillId="0" borderId="0" xfId="3" applyNumberFormat="1" applyFont="1" applyFill="1" applyBorder="1" applyAlignment="1">
      <alignment horizontal="right" vertical="center" wrapText="1"/>
    </xf>
    <xf numFmtId="4" fontId="20" fillId="4" borderId="33" xfId="3" applyNumberFormat="1" applyFont="1" applyFill="1" applyBorder="1" applyAlignment="1">
      <alignment horizontal="right" vertical="center" wrapText="1"/>
    </xf>
    <xf numFmtId="4" fontId="17" fillId="0" borderId="0" xfId="3" applyNumberFormat="1" applyFont="1" applyFill="1" applyAlignment="1">
      <alignment horizontal="center" vertical="center" wrapText="1"/>
    </xf>
    <xf numFmtId="43" fontId="17" fillId="0" borderId="0" xfId="3" applyNumberFormat="1" applyFont="1" applyFill="1" applyBorder="1" applyAlignment="1">
      <alignment horizontal="center" vertical="center" wrapText="1"/>
    </xf>
    <xf numFmtId="4" fontId="16" fillId="4" borderId="33" xfId="3" applyNumberFormat="1" applyFont="1" applyFill="1" applyBorder="1" applyAlignment="1">
      <alignment horizontal="right" vertical="center" wrapText="1"/>
    </xf>
    <xf numFmtId="164" fontId="17" fillId="4" borderId="33" xfId="4" applyNumberFormat="1" applyFont="1" applyFill="1" applyBorder="1" applyAlignment="1">
      <alignment horizontal="right" vertical="center" wrapText="1"/>
    </xf>
    <xf numFmtId="4" fontId="17" fillId="0" borderId="33" xfId="4" applyNumberFormat="1" applyFont="1" applyFill="1" applyBorder="1" applyAlignment="1">
      <alignment horizontal="center" vertical="center" wrapText="1"/>
    </xf>
    <xf numFmtId="0" fontId="16" fillId="4" borderId="36" xfId="3" applyFont="1" applyFill="1" applyBorder="1" applyAlignment="1">
      <alignment horizontal="left" vertical="center" wrapText="1"/>
    </xf>
    <xf numFmtId="4" fontId="16" fillId="4" borderId="36" xfId="3" applyNumberFormat="1" applyFont="1" applyFill="1" applyBorder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4" fontId="13" fillId="0" borderId="0" xfId="3" applyNumberFormat="1" applyFont="1" applyFill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43" fontId="11" fillId="0" borderId="0" xfId="4" applyFont="1" applyAlignment="1">
      <alignment horizontal="center" vertical="center" wrapText="1"/>
    </xf>
    <xf numFmtId="43" fontId="14" fillId="0" borderId="0" xfId="4" applyFont="1" applyAlignment="1">
      <alignment horizontal="center" vertical="center" wrapText="1"/>
    </xf>
    <xf numFmtId="43" fontId="15" fillId="0" borderId="0" xfId="3" applyNumberFormat="1" applyFont="1" applyAlignment="1">
      <alignment horizontal="center" vertical="center" wrapText="1"/>
    </xf>
    <xf numFmtId="43" fontId="11" fillId="0" borderId="0" xfId="3" applyNumberFormat="1" applyFont="1" applyAlignment="1">
      <alignment horizontal="center" vertical="center" wrapText="1"/>
    </xf>
    <xf numFmtId="43" fontId="12" fillId="0" borderId="0" xfId="4" applyFont="1" applyAlignment="1">
      <alignment horizontal="center" vertical="center" wrapText="1"/>
    </xf>
    <xf numFmtId="0" fontId="11" fillId="0" borderId="22" xfId="3" applyFont="1" applyBorder="1" applyAlignment="1">
      <alignment vertical="center" wrapText="1"/>
    </xf>
    <xf numFmtId="0" fontId="16" fillId="4" borderId="37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16" fillId="0" borderId="0" xfId="3" applyFont="1" applyFill="1" applyBorder="1" applyAlignment="1">
      <alignment horizontal="left" vertical="center" wrapText="1"/>
    </xf>
    <xf numFmtId="4" fontId="16" fillId="0" borderId="0" xfId="3" applyNumberFormat="1" applyFont="1" applyFill="1" applyBorder="1" applyAlignment="1">
      <alignment horizontal="right" vertical="center" wrapText="1"/>
    </xf>
    <xf numFmtId="0" fontId="16" fillId="0" borderId="0" xfId="3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horizontal="center" wrapText="1"/>
    </xf>
    <xf numFmtId="0" fontId="16" fillId="0" borderId="0" xfId="3" applyFont="1" applyFill="1" applyBorder="1" applyAlignment="1">
      <alignment wrapText="1"/>
    </xf>
    <xf numFmtId="0" fontId="16" fillId="0" borderId="0" xfId="3" applyFont="1" applyFill="1" applyAlignment="1">
      <alignment horizontal="right" vertical="top" wrapText="1"/>
    </xf>
    <xf numFmtId="0" fontId="16" fillId="0" borderId="0" xfId="3" applyFont="1" applyFill="1" applyAlignment="1">
      <alignment horizontal="center" vertical="top" wrapText="1"/>
    </xf>
    <xf numFmtId="0" fontId="16" fillId="0" borderId="0" xfId="3" applyFont="1" applyFill="1" applyAlignment="1">
      <alignment horizontal="left" vertical="center" wrapText="1"/>
    </xf>
    <xf numFmtId="0" fontId="16" fillId="0" borderId="0" xfId="3" applyFont="1" applyFill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6" fillId="2" borderId="11" xfId="1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" fontId="5" fillId="2" borderId="11" xfId="1" applyNumberFormat="1" applyFont="1" applyFill="1" applyBorder="1" applyAlignment="1">
      <alignment horizontal="right" vertical="center"/>
    </xf>
    <xf numFmtId="4" fontId="2" fillId="0" borderId="11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2" fontId="5" fillId="2" borderId="11" xfId="1" applyNumberFormat="1" applyFont="1" applyFill="1" applyBorder="1" applyAlignment="1">
      <alignment horizontal="right" vertical="center"/>
    </xf>
    <xf numFmtId="2" fontId="2" fillId="0" borderId="1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0" fontId="2" fillId="2" borderId="11" xfId="1" applyFont="1" applyFill="1" applyBorder="1" applyAlignment="1">
      <alignment horizontal="right" vertical="center"/>
    </xf>
    <xf numFmtId="4" fontId="6" fillId="2" borderId="12" xfId="1" applyNumberFormat="1" applyFont="1" applyFill="1" applyBorder="1" applyAlignment="1">
      <alignment horizontal="right" vertical="center"/>
    </xf>
    <xf numFmtId="0" fontId="25" fillId="0" borderId="0" xfId="6" applyFont="1" applyAlignment="1">
      <alignment horizontal="left" wrapText="1"/>
    </xf>
    <xf numFmtId="0" fontId="25" fillId="0" borderId="0" xfId="3" applyFont="1" applyFill="1" applyAlignment="1" applyProtection="1">
      <alignment vertical="center" wrapText="1"/>
    </xf>
    <xf numFmtId="0" fontId="25" fillId="0" borderId="0" xfId="3" applyFont="1" applyFill="1" applyAlignment="1" applyProtection="1">
      <alignment vertical="center"/>
    </xf>
    <xf numFmtId="0" fontId="26" fillId="5" borderId="70" xfId="3" applyFont="1" applyFill="1" applyBorder="1" applyAlignment="1" applyProtection="1">
      <alignment horizontal="center" vertical="center" wrapText="1"/>
    </xf>
    <xf numFmtId="4" fontId="26" fillId="5" borderId="70" xfId="3" applyNumberFormat="1" applyFont="1" applyFill="1" applyBorder="1" applyAlignment="1" applyProtection="1">
      <alignment horizontal="center" vertical="center" wrapText="1"/>
    </xf>
    <xf numFmtId="0" fontId="26" fillId="5" borderId="43" xfId="3" applyFont="1" applyFill="1" applyBorder="1" applyAlignment="1" applyProtection="1">
      <alignment horizontal="center" vertical="center" wrapText="1"/>
    </xf>
    <xf numFmtId="0" fontId="26" fillId="0" borderId="35" xfId="3" applyFont="1" applyFill="1" applyBorder="1" applyAlignment="1" applyProtection="1">
      <alignment horizontal="left" vertical="center"/>
    </xf>
    <xf numFmtId="4" fontId="26" fillId="0" borderId="35" xfId="3" applyNumberFormat="1" applyFont="1" applyFill="1" applyBorder="1" applyAlignment="1" applyProtection="1">
      <alignment horizontal="center" vertical="center" wrapText="1"/>
    </xf>
    <xf numFmtId="0" fontId="26" fillId="0" borderId="31" xfId="3" applyFont="1" applyFill="1" applyBorder="1" applyAlignment="1" applyProtection="1">
      <alignment horizontal="center" vertical="center" wrapText="1"/>
    </xf>
    <xf numFmtId="0" fontId="26" fillId="5" borderId="32" xfId="3" applyFont="1" applyFill="1" applyBorder="1" applyAlignment="1" applyProtection="1">
      <alignment vertical="center" wrapText="1"/>
    </xf>
    <xf numFmtId="4" fontId="26" fillId="5" borderId="32" xfId="3" applyNumberFormat="1" applyFont="1" applyFill="1" applyBorder="1" applyAlignment="1" applyProtection="1">
      <alignment vertical="center"/>
    </xf>
    <xf numFmtId="4" fontId="26" fillId="5" borderId="71" xfId="3" applyNumberFormat="1" applyFont="1" applyFill="1" applyBorder="1" applyAlignment="1" applyProtection="1">
      <alignment vertical="center"/>
    </xf>
    <xf numFmtId="0" fontId="26" fillId="0" borderId="33" xfId="3" applyFont="1" applyFill="1" applyBorder="1" applyAlignment="1" applyProtection="1">
      <alignment vertical="center" wrapText="1"/>
    </xf>
    <xf numFmtId="4" fontId="26" fillId="0" borderId="33" xfId="3" applyNumberFormat="1" applyFont="1" applyFill="1" applyBorder="1" applyAlignment="1" applyProtection="1">
      <alignment vertical="center"/>
    </xf>
    <xf numFmtId="4" fontId="26" fillId="0" borderId="72" xfId="3" applyNumberFormat="1" applyFont="1" applyFill="1" applyBorder="1" applyAlignment="1" applyProtection="1">
      <alignment vertical="center"/>
    </xf>
    <xf numFmtId="0" fontId="25" fillId="0" borderId="73" xfId="3" applyFont="1" applyFill="1" applyBorder="1" applyAlignment="1" applyProtection="1">
      <alignment vertical="center" wrapText="1"/>
    </xf>
    <xf numFmtId="4" fontId="25" fillId="0" borderId="73" xfId="3" applyNumberFormat="1" applyFont="1" applyFill="1" applyBorder="1" applyAlignment="1" applyProtection="1">
      <alignment vertical="center"/>
      <protection locked="0"/>
    </xf>
    <xf numFmtId="4" fontId="25" fillId="0" borderId="74" xfId="3" applyNumberFormat="1" applyFont="1" applyFill="1" applyBorder="1" applyAlignment="1" applyProtection="1">
      <alignment vertical="center"/>
    </xf>
    <xf numFmtId="0" fontId="25" fillId="0" borderId="73" xfId="3" quotePrefix="1" applyFont="1" applyFill="1" applyBorder="1" applyAlignment="1" applyProtection="1">
      <alignment vertical="center" wrapText="1"/>
      <protection locked="0"/>
    </xf>
    <xf numFmtId="0" fontId="26" fillId="5" borderId="36" xfId="3" applyFont="1" applyFill="1" applyBorder="1" applyAlignment="1" applyProtection="1">
      <alignment vertical="center" wrapText="1"/>
    </xf>
    <xf numFmtId="4" fontId="26" fillId="5" borderId="36" xfId="3" applyNumberFormat="1" applyFont="1" applyFill="1" applyBorder="1" applyAlignment="1" applyProtection="1">
      <alignment vertical="center"/>
    </xf>
    <xf numFmtId="4" fontId="26" fillId="5" borderId="75" xfId="3" applyNumberFormat="1" applyFont="1" applyFill="1" applyBorder="1" applyAlignment="1" applyProtection="1">
      <alignment vertical="center"/>
    </xf>
    <xf numFmtId="0" fontId="26" fillId="0" borderId="23" xfId="3" applyFont="1" applyFill="1" applyBorder="1" applyAlignment="1" applyProtection="1">
      <alignment horizontal="left" vertical="center"/>
    </xf>
    <xf numFmtId="0" fontId="25" fillId="0" borderId="0" xfId="3" applyFont="1" applyFill="1" applyBorder="1" applyAlignment="1" applyProtection="1">
      <alignment vertical="center"/>
    </xf>
    <xf numFmtId="0" fontId="25" fillId="0" borderId="31" xfId="3" applyFont="1" applyFill="1" applyBorder="1" applyAlignment="1" applyProtection="1">
      <alignment vertical="center"/>
    </xf>
    <xf numFmtId="4" fontId="34" fillId="0" borderId="33" xfId="3" applyNumberFormat="1" applyFont="1" applyFill="1" applyBorder="1" applyAlignment="1" applyProtection="1">
      <alignment vertical="center"/>
    </xf>
    <xf numFmtId="4" fontId="31" fillId="5" borderId="32" xfId="3" applyNumberFormat="1" applyFont="1" applyFill="1" applyBorder="1" applyAlignment="1">
      <alignment vertical="center"/>
    </xf>
    <xf numFmtId="4" fontId="31" fillId="5" borderId="77" xfId="3" applyNumberFormat="1" applyFont="1" applyFill="1" applyBorder="1" applyAlignment="1">
      <alignment vertical="center"/>
    </xf>
    <xf numFmtId="0" fontId="25" fillId="0" borderId="0" xfId="1" applyFont="1"/>
    <xf numFmtId="0" fontId="25" fillId="0" borderId="0" xfId="3" applyFont="1" applyBorder="1" applyAlignment="1"/>
    <xf numFmtId="0" fontId="25" fillId="0" borderId="0" xfId="3" applyFont="1" applyBorder="1" applyAlignment="1">
      <alignment wrapText="1"/>
    </xf>
    <xf numFmtId="0" fontId="26" fillId="0" borderId="32" xfId="3" applyFont="1" applyFill="1" applyBorder="1" applyAlignment="1" applyProtection="1">
      <alignment vertical="center" wrapText="1"/>
    </xf>
    <xf numFmtId="0" fontId="26" fillId="5" borderId="70" xfId="3" applyFont="1" applyFill="1" applyBorder="1" applyAlignment="1" applyProtection="1">
      <alignment vertical="center" wrapText="1"/>
    </xf>
    <xf numFmtId="0" fontId="24" fillId="0" borderId="0" xfId="1" applyFont="1"/>
    <xf numFmtId="0" fontId="25" fillId="0" borderId="0" xfId="1" applyFont="1" applyAlignment="1"/>
    <xf numFmtId="0" fontId="26" fillId="0" borderId="0" xfId="1" applyFont="1" applyAlignment="1"/>
    <xf numFmtId="0" fontId="26" fillId="0" borderId="0" xfId="1" applyFont="1" applyAlignment="1">
      <alignment horizontal="left"/>
    </xf>
    <xf numFmtId="4" fontId="25" fillId="0" borderId="0" xfId="1" applyNumberFormat="1" applyFont="1" applyAlignment="1">
      <alignment horizontal="left"/>
    </xf>
    <xf numFmtId="4" fontId="28" fillId="0" borderId="0" xfId="1" applyNumberFormat="1" applyFont="1" applyAlignment="1">
      <alignment vertical="center"/>
    </xf>
    <xf numFmtId="0" fontId="24" fillId="0" borderId="40" xfId="1" applyFont="1" applyFill="1" applyBorder="1" applyAlignment="1">
      <alignment horizontal="center" wrapText="1"/>
    </xf>
    <xf numFmtId="0" fontId="24" fillId="0" borderId="39" xfId="1" applyFont="1" applyFill="1" applyBorder="1" applyAlignment="1">
      <alignment horizontal="center" wrapText="1"/>
    </xf>
    <xf numFmtId="0" fontId="25" fillId="0" borderId="0" xfId="1" applyFont="1" applyAlignment="1">
      <alignment vertical="center"/>
    </xf>
    <xf numFmtId="0" fontId="31" fillId="0" borderId="54" xfId="1" applyFont="1" applyFill="1" applyBorder="1" applyAlignment="1">
      <alignment wrapText="1"/>
    </xf>
    <xf numFmtId="4" fontId="18" fillId="4" borderId="11" xfId="1" applyNumberFormat="1" applyFont="1" applyFill="1" applyBorder="1" applyAlignment="1">
      <alignment horizontal="right"/>
    </xf>
    <xf numFmtId="4" fontId="18" fillId="4" borderId="55" xfId="1" applyNumberFormat="1" applyFont="1" applyFill="1" applyBorder="1" applyAlignment="1">
      <alignment horizontal="right"/>
    </xf>
    <xf numFmtId="0" fontId="24" fillId="0" borderId="54" xfId="1" applyFont="1" applyFill="1" applyBorder="1"/>
    <xf numFmtId="0" fontId="29" fillId="0" borderId="54" xfId="1" applyFont="1" applyFill="1" applyBorder="1"/>
    <xf numFmtId="2" fontId="50" fillId="4" borderId="11" xfId="1" applyNumberFormat="1" applyFont="1" applyFill="1" applyBorder="1" applyAlignment="1">
      <alignment horizontal="right"/>
    </xf>
    <xf numFmtId="4" fontId="50" fillId="4" borderId="11" xfId="1" applyNumberFormat="1" applyFont="1" applyFill="1" applyBorder="1" applyAlignment="1">
      <alignment horizontal="right"/>
    </xf>
    <xf numFmtId="4" fontId="50" fillId="4" borderId="55" xfId="1" applyNumberFormat="1" applyFont="1" applyFill="1" applyBorder="1" applyAlignment="1">
      <alignment horizontal="right"/>
    </xf>
    <xf numFmtId="4" fontId="50" fillId="4" borderId="1" xfId="1" applyNumberFormat="1" applyFont="1" applyFill="1" applyBorder="1" applyAlignment="1">
      <alignment horizontal="right"/>
    </xf>
    <xf numFmtId="2" fontId="50" fillId="4" borderId="1" xfId="1" applyNumberFormat="1" applyFont="1" applyFill="1" applyBorder="1" applyAlignment="1">
      <alignment horizontal="right"/>
    </xf>
    <xf numFmtId="4" fontId="18" fillId="4" borderId="49" xfId="1" applyNumberFormat="1" applyFont="1" applyFill="1" applyBorder="1" applyAlignment="1">
      <alignment horizontal="right"/>
    </xf>
    <xf numFmtId="4" fontId="18" fillId="4" borderId="53" xfId="1" applyNumberFormat="1" applyFont="1" applyFill="1" applyBorder="1" applyAlignment="1">
      <alignment horizontal="right"/>
    </xf>
    <xf numFmtId="0" fontId="24" fillId="5" borderId="54" xfId="1" applyFont="1" applyFill="1" applyBorder="1"/>
    <xf numFmtId="4" fontId="24" fillId="5" borderId="11" xfId="1" applyNumberFormat="1" applyFont="1" applyFill="1" applyBorder="1" applyAlignment="1">
      <alignment horizontal="right"/>
    </xf>
    <xf numFmtId="4" fontId="24" fillId="5" borderId="55" xfId="1" applyNumberFormat="1" applyFont="1" applyFill="1" applyBorder="1" applyAlignment="1">
      <alignment horizontal="right"/>
    </xf>
    <xf numFmtId="0" fontId="24" fillId="5" borderId="56" xfId="1" applyFont="1" applyFill="1" applyBorder="1"/>
    <xf numFmtId="4" fontId="24" fillId="5" borderId="57" xfId="1" applyNumberFormat="1" applyFont="1" applyFill="1" applyBorder="1" applyAlignment="1">
      <alignment horizontal="right"/>
    </xf>
    <xf numFmtId="4" fontId="24" fillId="5" borderId="58" xfId="1" applyNumberFormat="1" applyFont="1" applyFill="1" applyBorder="1" applyAlignment="1">
      <alignment horizontal="right"/>
    </xf>
    <xf numFmtId="0" fontId="29" fillId="0" borderId="0" xfId="1" applyFont="1" applyFill="1" applyBorder="1"/>
    <xf numFmtId="4" fontId="24" fillId="0" borderId="0" xfId="1" applyNumberFormat="1" applyFont="1" applyFill="1" applyBorder="1" applyAlignment="1">
      <alignment horizontal="right"/>
    </xf>
    <xf numFmtId="0" fontId="27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4" fontId="24" fillId="6" borderId="62" xfId="1" applyNumberFormat="1" applyFont="1" applyFill="1" applyBorder="1" applyAlignment="1">
      <alignment horizontal="right"/>
    </xf>
    <xf numFmtId="4" fontId="24" fillId="7" borderId="62" xfId="1" applyNumberFormat="1" applyFont="1" applyFill="1" applyBorder="1" applyAlignment="1">
      <alignment horizontal="right"/>
    </xf>
    <xf numFmtId="4" fontId="29" fillId="0" borderId="62" xfId="1" applyNumberFormat="1" applyFont="1" applyBorder="1" applyAlignment="1">
      <alignment horizontal="right"/>
    </xf>
    <xf numFmtId="2" fontId="29" fillId="0" borderId="62" xfId="1" applyNumberFormat="1" applyFont="1" applyBorder="1" applyAlignment="1">
      <alignment horizontal="right"/>
    </xf>
    <xf numFmtId="4" fontId="29" fillId="0" borderId="65" xfId="1" applyNumberFormat="1" applyFont="1" applyBorder="1" applyAlignment="1">
      <alignment horizontal="right"/>
    </xf>
    <xf numFmtId="4" fontId="24" fillId="7" borderId="61" xfId="1" applyNumberFormat="1" applyFont="1" applyFill="1" applyBorder="1" applyAlignment="1">
      <alignment horizontal="right"/>
    </xf>
    <xf numFmtId="4" fontId="29" fillId="0" borderId="62" xfId="1" applyNumberFormat="1" applyFont="1" applyFill="1" applyBorder="1" applyAlignment="1">
      <alignment horizontal="right"/>
    </xf>
    <xf numFmtId="4" fontId="24" fillId="0" borderId="62" xfId="1" applyNumberFormat="1" applyFont="1" applyFill="1" applyBorder="1" applyAlignment="1">
      <alignment horizontal="right"/>
    </xf>
    <xf numFmtId="4" fontId="24" fillId="6" borderId="69" xfId="1" applyNumberFormat="1" applyFont="1" applyFill="1" applyBorder="1" applyAlignment="1">
      <alignment horizontal="right"/>
    </xf>
    <xf numFmtId="0" fontId="24" fillId="5" borderId="76" xfId="1" applyFont="1" applyFill="1" applyBorder="1" applyAlignment="1">
      <alignment horizontal="left" wrapText="1"/>
    </xf>
    <xf numFmtId="0" fontId="24" fillId="5" borderId="67" xfId="1" applyFont="1" applyFill="1" applyBorder="1" applyAlignment="1">
      <alignment horizontal="left" wrapText="1"/>
    </xf>
    <xf numFmtId="0" fontId="24" fillId="6" borderId="78" xfId="1" applyFont="1" applyFill="1" applyBorder="1" applyAlignment="1">
      <alignment horizontal="center" wrapText="1"/>
    </xf>
    <xf numFmtId="0" fontId="24" fillId="6" borderId="79" xfId="1" applyFont="1" applyFill="1" applyBorder="1" applyAlignment="1">
      <alignment horizontal="center" wrapText="1"/>
    </xf>
    <xf numFmtId="0" fontId="24" fillId="6" borderId="80" xfId="1" applyFont="1" applyFill="1" applyBorder="1" applyAlignment="1">
      <alignment horizontal="center" wrapText="1"/>
    </xf>
    <xf numFmtId="0" fontId="29" fillId="0" borderId="54" xfId="1" applyFont="1" applyBorder="1" applyAlignment="1">
      <alignment wrapText="1"/>
    </xf>
    <xf numFmtId="4" fontId="29" fillId="0" borderId="11" xfId="1" applyNumberFormat="1" applyFont="1" applyBorder="1" applyAlignment="1">
      <alignment horizontal="right"/>
    </xf>
    <xf numFmtId="4" fontId="29" fillId="0" borderId="55" xfId="1" applyNumberFormat="1" applyFont="1" applyFill="1" applyBorder="1" applyAlignment="1">
      <alignment horizontal="right"/>
    </xf>
    <xf numFmtId="0" fontId="29" fillId="0" borderId="81" xfId="1" applyFont="1" applyBorder="1" applyAlignment="1">
      <alignment wrapText="1"/>
    </xf>
    <xf numFmtId="0" fontId="29" fillId="0" borderId="1" xfId="1" applyFont="1" applyBorder="1" applyAlignment="1">
      <alignment wrapText="1"/>
    </xf>
    <xf numFmtId="0" fontId="29" fillId="0" borderId="82" xfId="1" applyFont="1" applyFill="1" applyBorder="1" applyAlignment="1">
      <alignment wrapText="1"/>
    </xf>
    <xf numFmtId="0" fontId="29" fillId="0" borderId="83" xfId="1" applyFont="1" applyBorder="1" applyAlignment="1">
      <alignment wrapText="1"/>
    </xf>
    <xf numFmtId="4" fontId="29" fillId="0" borderId="84" xfId="1" applyNumberFormat="1" applyFont="1" applyBorder="1" applyAlignment="1">
      <alignment horizontal="right"/>
    </xf>
    <xf numFmtId="2" fontId="29" fillId="0" borderId="84" xfId="1" applyNumberFormat="1" applyFont="1" applyBorder="1" applyAlignment="1">
      <alignment horizontal="right"/>
    </xf>
    <xf numFmtId="2" fontId="29" fillId="0" borderId="85" xfId="1" applyNumberFormat="1" applyFont="1" applyFill="1" applyBorder="1" applyAlignment="1">
      <alignment horizontal="right"/>
    </xf>
    <xf numFmtId="0" fontId="24" fillId="6" borderId="88" xfId="1" applyFont="1" applyFill="1" applyBorder="1" applyAlignment="1">
      <alignment horizontal="center" wrapText="1"/>
    </xf>
    <xf numFmtId="0" fontId="24" fillId="6" borderId="49" xfId="1" applyFont="1" applyFill="1" applyBorder="1" applyAlignment="1">
      <alignment horizontal="center" wrapText="1"/>
    </xf>
    <xf numFmtId="0" fontId="24" fillId="6" borderId="72" xfId="1" applyFont="1" applyFill="1" applyBorder="1" applyAlignment="1">
      <alignment horizontal="center" wrapText="1"/>
    </xf>
    <xf numFmtId="0" fontId="24" fillId="6" borderId="89" xfId="1" applyFont="1" applyFill="1" applyBorder="1" applyAlignment="1">
      <alignment horizontal="center" wrapText="1"/>
    </xf>
    <xf numFmtId="0" fontId="24" fillId="6" borderId="90" xfId="1" applyFont="1" applyFill="1" applyBorder="1" applyAlignment="1">
      <alignment horizontal="center" wrapText="1"/>
    </xf>
    <xf numFmtId="0" fontId="24" fillId="6" borderId="91" xfId="1" applyFont="1" applyFill="1" applyBorder="1" applyAlignment="1">
      <alignment horizontal="center" wrapText="1"/>
    </xf>
    <xf numFmtId="0" fontId="24" fillId="0" borderId="33" xfId="1" applyFont="1" applyBorder="1" applyAlignment="1">
      <alignment wrapText="1"/>
    </xf>
    <xf numFmtId="4" fontId="24" fillId="0" borderId="88" xfId="1" applyNumberFormat="1" applyFont="1" applyBorder="1" applyAlignment="1">
      <alignment horizontal="right"/>
    </xf>
    <xf numFmtId="4" fontId="24" fillId="0" borderId="49" xfId="1" applyNumberFormat="1" applyFont="1" applyBorder="1" applyAlignment="1">
      <alignment horizontal="right"/>
    </xf>
    <xf numFmtId="4" fontId="28" fillId="0" borderId="49" xfId="1" applyNumberFormat="1" applyFont="1" applyBorder="1" applyAlignment="1">
      <alignment vertical="center"/>
    </xf>
    <xf numFmtId="4" fontId="28" fillId="0" borderId="72" xfId="1" applyNumberFormat="1" applyFont="1" applyBorder="1" applyAlignment="1">
      <alignment vertical="center"/>
    </xf>
    <xf numFmtId="4" fontId="28" fillId="0" borderId="92" xfId="1" applyNumberFormat="1" applyFont="1" applyBorder="1" applyAlignment="1">
      <alignment vertical="center"/>
    </xf>
    <xf numFmtId="4" fontId="24" fillId="0" borderId="72" xfId="1" applyNumberFormat="1" applyFont="1" applyBorder="1" applyAlignment="1">
      <alignment horizontal="right"/>
    </xf>
    <xf numFmtId="0" fontId="36" fillId="0" borderId="33" xfId="1" applyFont="1" applyFill="1" applyBorder="1" applyAlignment="1">
      <alignment vertical="center" wrapText="1"/>
    </xf>
    <xf numFmtId="2" fontId="29" fillId="0" borderId="88" xfId="1" applyNumberFormat="1" applyFont="1" applyBorder="1" applyAlignment="1">
      <alignment wrapText="1"/>
    </xf>
    <xf numFmtId="2" fontId="29" fillId="0" borderId="49" xfId="1" applyNumberFormat="1" applyFont="1" applyBorder="1" applyAlignment="1">
      <alignment wrapText="1"/>
    </xf>
    <xf numFmtId="2" fontId="29" fillId="0" borderId="72" xfId="1" applyNumberFormat="1" applyFont="1" applyBorder="1" applyAlignment="1">
      <alignment wrapText="1"/>
    </xf>
    <xf numFmtId="0" fontId="36" fillId="0" borderId="77" xfId="1" applyFont="1" applyFill="1" applyBorder="1" applyAlignment="1">
      <alignment vertical="center" wrapText="1"/>
    </xf>
    <xf numFmtId="4" fontId="29" fillId="0" borderId="93" xfId="1" applyNumberFormat="1" applyFont="1" applyBorder="1" applyAlignment="1">
      <alignment horizontal="right"/>
    </xf>
    <xf numFmtId="2" fontId="29" fillId="0" borderId="94" xfId="1" applyNumberFormat="1" applyFont="1" applyBorder="1" applyAlignment="1">
      <alignment horizontal="right"/>
    </xf>
    <xf numFmtId="4" fontId="28" fillId="0" borderId="94" xfId="1" applyNumberFormat="1" applyFont="1" applyBorder="1" applyAlignment="1">
      <alignment vertical="center"/>
    </xf>
    <xf numFmtId="4" fontId="28" fillId="0" borderId="75" xfId="1" applyNumberFormat="1" applyFont="1" applyBorder="1" applyAlignment="1">
      <alignment vertical="center"/>
    </xf>
    <xf numFmtId="4" fontId="28" fillId="0" borderId="93" xfId="1" applyNumberFormat="1" applyFont="1" applyBorder="1" applyAlignment="1">
      <alignment vertical="center"/>
    </xf>
    <xf numFmtId="2" fontId="29" fillId="0" borderId="75" xfId="1" applyNumberFormat="1" applyFont="1" applyBorder="1" applyAlignment="1">
      <alignment horizontal="right"/>
    </xf>
    <xf numFmtId="0" fontId="24" fillId="5" borderId="36" xfId="1" applyFont="1" applyFill="1" applyBorder="1" applyAlignment="1">
      <alignment wrapText="1"/>
    </xf>
    <xf numFmtId="4" fontId="24" fillId="5" borderId="95" xfId="1" applyNumberFormat="1" applyFont="1" applyFill="1" applyBorder="1" applyAlignment="1">
      <alignment horizontal="right"/>
    </xf>
    <xf numFmtId="4" fontId="24" fillId="5" borderId="96" xfId="1" applyNumberFormat="1" applyFont="1" applyFill="1" applyBorder="1" applyAlignment="1">
      <alignment horizontal="right"/>
    </xf>
    <xf numFmtId="4" fontId="24" fillId="5" borderId="97" xfId="1" applyNumberFormat="1" applyFont="1" applyFill="1" applyBorder="1" applyAlignment="1">
      <alignment horizontal="right"/>
    </xf>
    <xf numFmtId="4" fontId="24" fillId="5" borderId="40" xfId="1" applyNumberFormat="1" applyFont="1" applyFill="1" applyBorder="1" applyAlignment="1">
      <alignment horizontal="right"/>
    </xf>
    <xf numFmtId="4" fontId="24" fillId="5" borderId="98" xfId="1" applyNumberFormat="1" applyFont="1" applyFill="1" applyBorder="1" applyAlignment="1">
      <alignment horizontal="right"/>
    </xf>
    <xf numFmtId="0" fontId="29" fillId="6" borderId="99" xfId="1" applyFont="1" applyFill="1" applyBorder="1" applyAlignment="1">
      <alignment horizontal="center" wrapText="1"/>
    </xf>
    <xf numFmtId="0" fontId="29" fillId="0" borderId="93" xfId="1" applyFont="1" applyBorder="1" applyAlignment="1">
      <alignment wrapText="1"/>
    </xf>
    <xf numFmtId="4" fontId="29" fillId="0" borderId="94" xfId="1" applyNumberFormat="1" applyFont="1" applyBorder="1" applyAlignment="1">
      <alignment horizontal="right"/>
    </xf>
    <xf numFmtId="4" fontId="29" fillId="0" borderId="100" xfId="1" applyNumberFormat="1" applyFont="1" applyBorder="1" applyAlignment="1">
      <alignment horizontal="right"/>
    </xf>
    <xf numFmtId="4" fontId="29" fillId="0" borderId="55" xfId="1" applyNumberFormat="1" applyFont="1" applyBorder="1" applyAlignment="1">
      <alignment horizontal="right"/>
    </xf>
    <xf numFmtId="4" fontId="29" fillId="0" borderId="1" xfId="1" applyNumberFormat="1" applyFont="1" applyBorder="1" applyAlignment="1">
      <alignment horizontal="right"/>
    </xf>
    <xf numFmtId="4" fontId="29" fillId="0" borderId="82" xfId="1" applyNumberFormat="1" applyFont="1" applyBorder="1" applyAlignment="1">
      <alignment horizontal="right"/>
    </xf>
    <xf numFmtId="4" fontId="29" fillId="0" borderId="13" xfId="1" applyNumberFormat="1" applyFont="1" applyFill="1" applyBorder="1" applyAlignment="1">
      <alignment horizontal="right"/>
    </xf>
    <xf numFmtId="4" fontId="29" fillId="0" borderId="50" xfId="1" applyNumberFormat="1" applyFont="1" applyFill="1" applyBorder="1" applyAlignment="1">
      <alignment horizontal="right"/>
    </xf>
    <xf numFmtId="4" fontId="29" fillId="0" borderId="11" xfId="1" applyNumberFormat="1" applyFont="1" applyFill="1" applyBorder="1" applyAlignment="1">
      <alignment horizontal="right"/>
    </xf>
    <xf numFmtId="4" fontId="29" fillId="0" borderId="57" xfId="1" applyNumberFormat="1" applyFont="1" applyFill="1" applyBorder="1" applyAlignment="1">
      <alignment horizontal="right"/>
    </xf>
    <xf numFmtId="4" fontId="29" fillId="0" borderId="58" xfId="1" applyNumberFormat="1" applyFont="1" applyFill="1" applyBorder="1" applyAlignment="1">
      <alignment horizontal="right"/>
    </xf>
    <xf numFmtId="4" fontId="31" fillId="0" borderId="0" xfId="1" applyNumberFormat="1" applyFont="1" applyAlignment="1">
      <alignment vertical="center" wrapText="1"/>
    </xf>
    <xf numFmtId="4" fontId="28" fillId="0" borderId="0" xfId="1" applyNumberFormat="1" applyFont="1" applyAlignment="1">
      <alignment vertical="center" wrapText="1"/>
    </xf>
    <xf numFmtId="4" fontId="31" fillId="8" borderId="70" xfId="1" applyNumberFormat="1" applyFont="1" applyFill="1" applyBorder="1" applyAlignment="1">
      <alignment horizontal="center" vertical="center" wrapText="1"/>
    </xf>
    <xf numFmtId="4" fontId="31" fillId="8" borderId="42" xfId="1" applyNumberFormat="1" applyFont="1" applyFill="1" applyBorder="1" applyAlignment="1">
      <alignment horizontal="center" vertical="center" wrapText="1"/>
    </xf>
    <xf numFmtId="4" fontId="26" fillId="5" borderId="42" xfId="1" applyNumberFormat="1" applyFont="1" applyFill="1" applyBorder="1" applyAlignment="1">
      <alignment horizontal="center" vertical="center" wrapText="1"/>
    </xf>
    <xf numFmtId="4" fontId="26" fillId="5" borderId="70" xfId="1" applyNumberFormat="1" applyFont="1" applyFill="1" applyBorder="1" applyAlignment="1">
      <alignment horizontal="center" vertical="center" wrapText="1"/>
    </xf>
    <xf numFmtId="4" fontId="26" fillId="5" borderId="43" xfId="1" applyNumberFormat="1" applyFont="1" applyFill="1" applyBorder="1" applyAlignment="1">
      <alignment horizontal="center" vertical="center" wrapText="1"/>
    </xf>
    <xf numFmtId="4" fontId="31" fillId="0" borderId="32" xfId="1" applyNumberFormat="1" applyFont="1" applyFill="1" applyBorder="1" applyAlignment="1">
      <alignment vertical="center"/>
    </xf>
    <xf numFmtId="4" fontId="31" fillId="0" borderId="87" xfId="1" applyNumberFormat="1" applyFont="1" applyBorder="1" applyAlignment="1">
      <alignment vertical="center"/>
    </xf>
    <xf numFmtId="4" fontId="31" fillId="0" borderId="32" xfId="1" applyNumberFormat="1" applyFont="1" applyBorder="1" applyAlignment="1">
      <alignment vertical="center"/>
    </xf>
    <xf numFmtId="4" fontId="31" fillId="0" borderId="71" xfId="1" applyNumberFormat="1" applyFont="1" applyBorder="1" applyAlignment="1">
      <alignment vertical="center"/>
    </xf>
    <xf numFmtId="4" fontId="31" fillId="0" borderId="92" xfId="1" applyNumberFormat="1" applyFont="1" applyBorder="1" applyAlignment="1">
      <alignment vertical="center"/>
    </xf>
    <xf numFmtId="4" fontId="31" fillId="0" borderId="104" xfId="1" applyNumberFormat="1" applyFont="1" applyBorder="1" applyAlignment="1">
      <alignment vertical="center"/>
    </xf>
    <xf numFmtId="4" fontId="31" fillId="0" borderId="33" xfId="1" applyNumberFormat="1" applyFont="1" applyFill="1" applyBorder="1" applyAlignment="1">
      <alignment vertical="center"/>
    </xf>
    <xf numFmtId="4" fontId="31" fillId="0" borderId="105" xfId="1" applyNumberFormat="1" applyFont="1" applyBorder="1" applyAlignment="1">
      <alignment vertical="center"/>
    </xf>
    <xf numFmtId="4" fontId="31" fillId="0" borderId="33" xfId="1" applyNumberFormat="1" applyFont="1" applyBorder="1" applyAlignment="1">
      <alignment vertical="center"/>
    </xf>
    <xf numFmtId="4" fontId="31" fillId="0" borderId="72" xfId="1" applyNumberFormat="1" applyFont="1" applyBorder="1" applyAlignment="1">
      <alignment vertical="center"/>
    </xf>
    <xf numFmtId="4" fontId="28" fillId="0" borderId="104" xfId="1" applyNumberFormat="1" applyFont="1" applyBorder="1" applyAlignment="1">
      <alignment vertical="center"/>
    </xf>
    <xf numFmtId="3" fontId="28" fillId="0" borderId="33" xfId="1" applyNumberFormat="1" applyFont="1" applyFill="1" applyBorder="1" applyAlignment="1">
      <alignment vertical="center"/>
    </xf>
    <xf numFmtId="4" fontId="28" fillId="0" borderId="105" xfId="1" applyNumberFormat="1" applyFont="1" applyBorder="1" applyAlignment="1">
      <alignment vertical="center"/>
    </xf>
    <xf numFmtId="4" fontId="28" fillId="0" borderId="33" xfId="1" applyNumberFormat="1" applyFont="1" applyBorder="1" applyAlignment="1">
      <alignment vertical="center"/>
    </xf>
    <xf numFmtId="4" fontId="28" fillId="0" borderId="106" xfId="1" applyNumberFormat="1" applyFont="1" applyBorder="1" applyAlignment="1">
      <alignment vertical="center"/>
    </xf>
    <xf numFmtId="4" fontId="28" fillId="0" borderId="107" xfId="1" applyNumberFormat="1" applyFont="1" applyBorder="1" applyAlignment="1">
      <alignment vertical="center"/>
    </xf>
    <xf numFmtId="3" fontId="28" fillId="0" borderId="34" xfId="1" applyNumberFormat="1" applyFont="1" applyFill="1" applyBorder="1" applyAlignment="1">
      <alignment vertical="center"/>
    </xf>
    <xf numFmtId="4" fontId="28" fillId="0" borderId="108" xfId="1" applyNumberFormat="1" applyFont="1" applyBorder="1" applyAlignment="1">
      <alignment vertical="center"/>
    </xf>
    <xf numFmtId="4" fontId="28" fillId="0" borderId="34" xfId="1" applyNumberFormat="1" applyFont="1" applyBorder="1" applyAlignment="1">
      <alignment vertical="center"/>
    </xf>
    <xf numFmtId="4" fontId="28" fillId="0" borderId="109" xfId="1" applyNumberFormat="1" applyFont="1" applyBorder="1" applyAlignment="1">
      <alignment vertical="center"/>
    </xf>
    <xf numFmtId="4" fontId="31" fillId="8" borderId="110" xfId="1" applyNumberFormat="1" applyFont="1" applyFill="1" applyBorder="1" applyAlignment="1">
      <alignment vertical="center"/>
    </xf>
    <xf numFmtId="4" fontId="31" fillId="8" borderId="111" xfId="1" applyNumberFormat="1" applyFont="1" applyFill="1" applyBorder="1" applyAlignment="1">
      <alignment vertical="center"/>
    </xf>
    <xf numFmtId="4" fontId="31" fillId="8" borderId="70" xfId="1" applyNumberFormat="1" applyFont="1" applyFill="1" applyBorder="1" applyAlignment="1">
      <alignment vertical="center"/>
    </xf>
    <xf numFmtId="4" fontId="31" fillId="0" borderId="38" xfId="1" applyNumberFormat="1" applyFont="1" applyFill="1" applyBorder="1" applyAlignment="1">
      <alignment vertical="center"/>
    </xf>
    <xf numFmtId="4" fontId="31" fillId="0" borderId="26" xfId="1" applyNumberFormat="1" applyFont="1" applyBorder="1" applyAlignment="1">
      <alignment vertical="center"/>
    </xf>
    <xf numFmtId="4" fontId="31" fillId="0" borderId="38" xfId="1" applyNumberFormat="1" applyFont="1" applyBorder="1" applyAlignment="1">
      <alignment vertical="center"/>
    </xf>
    <xf numFmtId="4" fontId="31" fillId="0" borderId="91" xfId="1" applyNumberFormat="1" applyFont="1" applyBorder="1" applyAlignment="1">
      <alignment vertical="center"/>
    </xf>
    <xf numFmtId="4" fontId="31" fillId="0" borderId="89" xfId="1" applyNumberFormat="1" applyFont="1" applyBorder="1" applyAlignment="1">
      <alignment vertical="center"/>
    </xf>
    <xf numFmtId="4" fontId="31" fillId="0" borderId="25" xfId="1" applyNumberFormat="1" applyFont="1" applyBorder="1" applyAlignment="1">
      <alignment vertical="center"/>
    </xf>
    <xf numFmtId="4" fontId="31" fillId="8" borderId="42" xfId="1" applyNumberFormat="1" applyFont="1" applyFill="1" applyBorder="1" applyAlignment="1">
      <alignment vertical="center"/>
    </xf>
    <xf numFmtId="4" fontId="31" fillId="8" borderId="43" xfId="1" applyNumberFormat="1" applyFont="1" applyFill="1" applyBorder="1" applyAlignment="1">
      <alignment vertical="center"/>
    </xf>
    <xf numFmtId="4" fontId="28" fillId="0" borderId="0" xfId="1" applyNumberFormat="1" applyFont="1" applyFill="1" applyBorder="1" applyAlignment="1" applyProtection="1">
      <alignment vertical="center"/>
      <protection locked="0"/>
    </xf>
    <xf numFmtId="4" fontId="28" fillId="8" borderId="21" xfId="1" applyNumberFormat="1" applyFont="1" applyFill="1" applyBorder="1" applyAlignment="1" applyProtection="1">
      <alignment horizontal="center" vertical="center" wrapText="1"/>
      <protection locked="0"/>
    </xf>
    <xf numFmtId="4" fontId="28" fillId="8" borderId="37" xfId="1" applyNumberFormat="1" applyFont="1" applyFill="1" applyBorder="1" applyAlignment="1" applyProtection="1">
      <alignment horizontal="center" vertical="center" wrapText="1"/>
      <protection locked="0"/>
    </xf>
    <xf numFmtId="49" fontId="28" fillId="0" borderId="32" xfId="1" applyNumberFormat="1" applyFont="1" applyFill="1" applyBorder="1" applyAlignment="1" applyProtection="1">
      <alignment vertical="center"/>
      <protection locked="0"/>
    </xf>
    <xf numFmtId="4" fontId="31" fillId="0" borderId="86" xfId="1" applyNumberFormat="1" applyFont="1" applyFill="1" applyBorder="1" applyAlignment="1" applyProtection="1">
      <alignment vertical="center"/>
      <protection locked="0"/>
    </xf>
    <xf numFmtId="4" fontId="28" fillId="0" borderId="32" xfId="1" applyNumberFormat="1" applyFont="1" applyFill="1" applyBorder="1" applyAlignment="1" applyProtection="1">
      <alignment vertical="center"/>
      <protection locked="0"/>
    </xf>
    <xf numFmtId="4" fontId="31" fillId="0" borderId="32" xfId="1" applyNumberFormat="1" applyFont="1" applyFill="1" applyBorder="1" applyAlignment="1" applyProtection="1">
      <alignment vertical="center"/>
      <protection locked="0"/>
    </xf>
    <xf numFmtId="49" fontId="31" fillId="0" borderId="38" xfId="1" applyNumberFormat="1" applyFont="1" applyFill="1" applyBorder="1" applyAlignment="1" applyProtection="1">
      <alignment vertical="center"/>
      <protection locked="0"/>
    </xf>
    <xf numFmtId="4" fontId="31" fillId="0" borderId="114" xfId="1" applyNumberFormat="1" applyFont="1" applyFill="1" applyBorder="1" applyAlignment="1" applyProtection="1">
      <alignment vertical="center"/>
      <protection locked="0"/>
    </xf>
    <xf numFmtId="4" fontId="31" fillId="0" borderId="38" xfId="1" applyNumberFormat="1" applyFont="1" applyFill="1" applyBorder="1" applyAlignment="1" applyProtection="1">
      <alignment vertical="center"/>
      <protection locked="0"/>
    </xf>
    <xf numFmtId="4" fontId="28" fillId="0" borderId="35" xfId="1" applyNumberFormat="1" applyFont="1" applyFill="1" applyBorder="1" applyAlignment="1" applyProtection="1">
      <alignment vertical="center"/>
      <protection locked="0"/>
    </xf>
    <xf numFmtId="49" fontId="28" fillId="0" borderId="38" xfId="1" applyNumberFormat="1" applyFont="1" applyFill="1" applyBorder="1" applyAlignment="1" applyProtection="1">
      <alignment vertical="center"/>
      <protection locked="0"/>
    </xf>
    <xf numFmtId="4" fontId="31" fillId="0" borderId="113" xfId="1" applyNumberFormat="1" applyFont="1" applyFill="1" applyBorder="1" applyAlignment="1" applyProtection="1">
      <alignment vertical="center"/>
    </xf>
    <xf numFmtId="4" fontId="28" fillId="0" borderId="33" xfId="1" applyNumberFormat="1" applyFont="1" applyFill="1" applyBorder="1" applyAlignment="1" applyProtection="1">
      <alignment vertical="center"/>
      <protection locked="0"/>
    </xf>
    <xf numFmtId="4" fontId="31" fillId="0" borderId="33" xfId="1" applyNumberFormat="1" applyFont="1" applyFill="1" applyBorder="1" applyAlignment="1" applyProtection="1">
      <alignment vertical="center"/>
      <protection locked="0"/>
    </xf>
    <xf numFmtId="4" fontId="28" fillId="0" borderId="113" xfId="1" applyNumberFormat="1" applyFont="1" applyFill="1" applyBorder="1" applyAlignment="1" applyProtection="1">
      <alignment vertical="center"/>
    </xf>
    <xf numFmtId="49" fontId="28" fillId="0" borderId="33" xfId="1" applyNumberFormat="1" applyFont="1" applyFill="1" applyBorder="1" applyAlignment="1" applyProtection="1">
      <alignment vertical="center"/>
      <protection locked="0"/>
    </xf>
    <xf numFmtId="4" fontId="31" fillId="5" borderId="41" xfId="1" applyNumberFormat="1" applyFont="1" applyFill="1" applyBorder="1" applyAlignment="1" applyProtection="1">
      <alignment vertical="center"/>
      <protection locked="0"/>
    </xf>
    <xf numFmtId="4" fontId="31" fillId="5" borderId="70" xfId="1" applyNumberFormat="1" applyFont="1" applyFill="1" applyBorder="1" applyAlignment="1" applyProtection="1">
      <alignment vertical="center"/>
      <protection locked="0"/>
    </xf>
    <xf numFmtId="0" fontId="28" fillId="0" borderId="0" xfId="1" applyNumberFormat="1" applyFont="1" applyAlignment="1" applyProtection="1">
      <alignment horizontal="center" vertical="center"/>
      <protection locked="0"/>
    </xf>
    <xf numFmtId="4" fontId="28" fillId="0" borderId="0" xfId="1" applyNumberFormat="1" applyFont="1" applyFill="1" applyAlignment="1" applyProtection="1">
      <alignment vertical="center"/>
      <protection locked="0"/>
    </xf>
    <xf numFmtId="4" fontId="28" fillId="0" borderId="0" xfId="1" applyNumberFormat="1" applyFont="1" applyAlignment="1" applyProtection="1">
      <alignment vertical="center"/>
      <protection locked="0"/>
    </xf>
    <xf numFmtId="4" fontId="26" fillId="5" borderId="43" xfId="1" applyNumberFormat="1" applyFont="1" applyFill="1" applyBorder="1" applyAlignment="1" applyProtection="1">
      <alignment horizontal="center" vertical="center" wrapText="1"/>
      <protection locked="0"/>
    </xf>
    <xf numFmtId="4" fontId="31" fillId="8" borderId="42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70" xfId="1" applyNumberFormat="1" applyFont="1" applyFill="1" applyBorder="1" applyAlignment="1" applyProtection="1">
      <alignment horizontal="center" vertical="center" wrapText="1"/>
      <protection locked="0"/>
    </xf>
    <xf numFmtId="4" fontId="26" fillId="8" borderId="37" xfId="1" applyNumberFormat="1" applyFont="1" applyFill="1" applyBorder="1" applyAlignment="1" applyProtection="1">
      <alignment horizontal="center" vertical="center" wrapText="1"/>
      <protection locked="0"/>
    </xf>
    <xf numFmtId="4" fontId="28" fillId="0" borderId="44" xfId="1" applyNumberFormat="1" applyFont="1" applyBorder="1" applyAlignment="1" applyProtection="1">
      <alignment horizontal="right" vertical="center" wrapText="1"/>
      <protection locked="0"/>
    </xf>
    <xf numFmtId="4" fontId="31" fillId="0" borderId="22" xfId="1" applyNumberFormat="1" applyFont="1" applyFill="1" applyBorder="1" applyAlignment="1" applyProtection="1">
      <alignment horizontal="right" vertical="center" wrapText="1"/>
    </xf>
    <xf numFmtId="4" fontId="28" fillId="0" borderId="49" xfId="1" applyNumberFormat="1" applyFont="1" applyBorder="1" applyAlignment="1" applyProtection="1">
      <alignment horizontal="right" vertical="center" wrapText="1"/>
      <protection locked="0"/>
    </xf>
    <xf numFmtId="4" fontId="31" fillId="0" borderId="116" xfId="1" applyNumberFormat="1" applyFont="1" applyFill="1" applyBorder="1" applyAlignment="1" applyProtection="1">
      <alignment horizontal="right" vertical="center" wrapText="1"/>
    </xf>
    <xf numFmtId="4" fontId="28" fillId="0" borderId="94" xfId="1" applyNumberFormat="1" applyFont="1" applyBorder="1" applyAlignment="1" applyProtection="1">
      <alignment horizontal="right" vertical="center" wrapText="1"/>
      <protection locked="0"/>
    </xf>
    <xf numFmtId="4" fontId="31" fillId="0" borderId="28" xfId="1" applyNumberFormat="1" applyFont="1" applyFill="1" applyBorder="1" applyAlignment="1" applyProtection="1">
      <alignment horizontal="right" vertical="center" wrapText="1"/>
    </xf>
    <xf numFmtId="4" fontId="28" fillId="5" borderId="44" xfId="1" applyNumberFormat="1" applyFont="1" applyFill="1" applyBorder="1" applyAlignment="1" applyProtection="1">
      <alignment horizontal="right" vertical="center" wrapText="1"/>
      <protection locked="0"/>
    </xf>
    <xf numFmtId="4" fontId="31" fillId="5" borderId="117" xfId="1" applyNumberFormat="1" applyFont="1" applyFill="1" applyBorder="1" applyAlignment="1" applyProtection="1">
      <alignment horizontal="right" vertical="center" wrapText="1"/>
    </xf>
    <xf numFmtId="166" fontId="28" fillId="0" borderId="49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49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116" xfId="1" applyNumberFormat="1" applyFont="1" applyFill="1" applyBorder="1" applyAlignment="1" applyProtection="1">
      <alignment horizontal="right" vertical="center" wrapText="1"/>
    </xf>
    <xf numFmtId="166" fontId="28" fillId="0" borderId="94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94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100" xfId="1" applyNumberFormat="1" applyFont="1" applyFill="1" applyBorder="1" applyAlignment="1" applyProtection="1">
      <alignment horizontal="right" vertical="center" wrapText="1"/>
    </xf>
    <xf numFmtId="4" fontId="31" fillId="8" borderId="97" xfId="1" applyNumberFormat="1" applyFont="1" applyFill="1" applyBorder="1" applyAlignment="1" applyProtection="1">
      <alignment horizontal="right" vertical="center" wrapText="1"/>
    </xf>
    <xf numFmtId="4" fontId="31" fillId="8" borderId="96" xfId="1" applyNumberFormat="1" applyFont="1" applyFill="1" applyBorder="1" applyAlignment="1" applyProtection="1">
      <alignment horizontal="right" vertical="center" wrapText="1"/>
    </xf>
    <xf numFmtId="0" fontId="38" fillId="0" borderId="0" xfId="1" applyNumberFormat="1" applyFont="1" applyAlignment="1" applyProtection="1">
      <alignment horizontal="left" vertical="center" wrapText="1"/>
      <protection locked="0"/>
    </xf>
    <xf numFmtId="0" fontId="29" fillId="0" borderId="0" xfId="1" applyFont="1"/>
    <xf numFmtId="4" fontId="26" fillId="5" borderId="42" xfId="1" applyNumberFormat="1" applyFont="1" applyFill="1" applyBorder="1" applyAlignment="1" applyProtection="1">
      <alignment horizontal="center" vertical="center" wrapText="1"/>
      <protection locked="0"/>
    </xf>
    <xf numFmtId="4" fontId="26" fillId="8" borderId="70" xfId="1" applyNumberFormat="1" applyFont="1" applyFill="1" applyBorder="1" applyAlignment="1" applyProtection="1">
      <alignment horizontal="center" vertical="center" wrapText="1"/>
      <protection locked="0"/>
    </xf>
    <xf numFmtId="4" fontId="26" fillId="8" borderId="70" xfId="1" applyNumberFormat="1" applyFont="1" applyFill="1" applyBorder="1" applyAlignment="1" applyProtection="1">
      <alignment horizontal="right" vertical="center" wrapText="1"/>
    </xf>
    <xf numFmtId="4" fontId="28" fillId="0" borderId="26" xfId="1" applyNumberFormat="1" applyFont="1" applyBorder="1" applyAlignment="1" applyProtection="1">
      <alignment horizontal="right" vertical="center" wrapText="1"/>
      <protection locked="0"/>
    </xf>
    <xf numFmtId="4" fontId="28" fillId="0" borderId="38" xfId="1" applyNumberFormat="1" applyFont="1" applyBorder="1" applyAlignment="1" applyProtection="1">
      <alignment horizontal="right" vertical="center" wrapText="1"/>
      <protection locked="0"/>
    </xf>
    <xf numFmtId="4" fontId="28" fillId="0" borderId="105" xfId="1" applyNumberFormat="1" applyFont="1" applyBorder="1" applyAlignment="1" applyProtection="1">
      <alignment horizontal="right" vertical="center" wrapText="1"/>
      <protection locked="0"/>
    </xf>
    <xf numFmtId="4" fontId="28" fillId="0" borderId="33" xfId="1" applyNumberFormat="1" applyFont="1" applyBorder="1" applyAlignment="1" applyProtection="1">
      <alignment horizontal="right" vertical="center" wrapText="1"/>
      <protection locked="0"/>
    </xf>
    <xf numFmtId="4" fontId="26" fillId="8" borderId="42" xfId="1" applyNumberFormat="1" applyFont="1" applyFill="1" applyBorder="1" applyAlignment="1" applyProtection="1">
      <alignment horizontal="right" vertical="center" wrapText="1"/>
    </xf>
    <xf numFmtId="4" fontId="31" fillId="8" borderId="42" xfId="1" applyNumberFormat="1" applyFont="1" applyFill="1" applyBorder="1" applyAlignment="1" applyProtection="1">
      <alignment horizontal="right" vertical="center" wrapText="1"/>
    </xf>
    <xf numFmtId="4" fontId="31" fillId="5" borderId="70" xfId="1" applyNumberFormat="1" applyFont="1" applyFill="1" applyBorder="1" applyAlignment="1" applyProtection="1">
      <alignment horizontal="right" vertical="center" wrapText="1"/>
    </xf>
    <xf numFmtId="4" fontId="31" fillId="8" borderId="43" xfId="1" applyNumberFormat="1" applyFont="1" applyFill="1" applyBorder="1" applyAlignment="1" applyProtection="1">
      <alignment horizontal="right" vertical="center" wrapText="1"/>
    </xf>
    <xf numFmtId="4" fontId="26" fillId="8" borderId="70" xfId="1" applyNumberFormat="1" applyFont="1" applyFill="1" applyBorder="1" applyAlignment="1">
      <alignment horizontal="center" vertical="center" wrapText="1"/>
    </xf>
    <xf numFmtId="4" fontId="28" fillId="0" borderId="87" xfId="1" applyNumberFormat="1" applyFont="1" applyFill="1" applyBorder="1" applyAlignment="1">
      <alignment horizontal="right" vertical="center" wrapText="1"/>
    </xf>
    <xf numFmtId="4" fontId="28" fillId="0" borderId="32" xfId="1" applyNumberFormat="1" applyFont="1" applyFill="1" applyBorder="1" applyAlignment="1">
      <alignment horizontal="right" vertical="center" wrapText="1"/>
    </xf>
    <xf numFmtId="4" fontId="28" fillId="0" borderId="75" xfId="1" applyNumberFormat="1" applyFont="1" applyFill="1" applyBorder="1" applyAlignment="1">
      <alignment horizontal="right" vertical="center" wrapText="1"/>
    </xf>
    <xf numFmtId="4" fontId="28" fillId="0" borderId="38" xfId="1" applyNumberFormat="1" applyFont="1" applyFill="1" applyBorder="1" applyAlignment="1">
      <alignment horizontal="right" vertical="center" wrapText="1"/>
    </xf>
    <xf numFmtId="4" fontId="31" fillId="8" borderId="39" xfId="1" applyNumberFormat="1" applyFont="1" applyFill="1" applyBorder="1" applyAlignment="1">
      <alignment horizontal="right" vertical="center" wrapText="1"/>
    </xf>
    <xf numFmtId="4" fontId="31" fillId="8" borderId="70" xfId="1" applyNumberFormat="1" applyFont="1" applyFill="1" applyBorder="1" applyAlignment="1">
      <alignment horizontal="right" vertical="center" wrapText="1"/>
    </xf>
    <xf numFmtId="4" fontId="28" fillId="0" borderId="0" xfId="1" applyNumberFormat="1" applyFont="1" applyFill="1" applyBorder="1" applyAlignment="1">
      <alignment vertical="center"/>
    </xf>
    <xf numFmtId="4" fontId="31" fillId="8" borderId="77" xfId="1" applyNumberFormat="1" applyFont="1" applyFill="1" applyBorder="1" applyAlignment="1">
      <alignment horizontal="center" vertical="center"/>
    </xf>
    <xf numFmtId="4" fontId="31" fillId="5" borderId="70" xfId="1" applyNumberFormat="1" applyFont="1" applyFill="1" applyBorder="1" applyAlignment="1">
      <alignment horizontal="center" vertical="center" wrapText="1"/>
    </xf>
    <xf numFmtId="4" fontId="31" fillId="5" borderId="42" xfId="1" applyNumberFormat="1" applyFont="1" applyFill="1" applyBorder="1" applyAlignment="1">
      <alignment horizontal="center" vertical="center" wrapText="1"/>
    </xf>
    <xf numFmtId="4" fontId="26" fillId="5" borderId="77" xfId="1" applyNumberFormat="1" applyFont="1" applyFill="1" applyBorder="1" applyAlignment="1">
      <alignment horizontal="left" vertical="center" wrapText="1"/>
    </xf>
    <xf numFmtId="4" fontId="28" fillId="0" borderId="33" xfId="1" applyNumberFormat="1" applyFont="1" applyFill="1" applyBorder="1" applyAlignment="1">
      <alignment horizontal="left" vertical="center" wrapText="1"/>
    </xf>
    <xf numFmtId="4" fontId="28" fillId="0" borderId="38" xfId="1" applyNumberFormat="1" applyFont="1" applyFill="1" applyBorder="1" applyAlignment="1">
      <alignment vertical="center"/>
    </xf>
    <xf numFmtId="4" fontId="28" fillId="0" borderId="26" xfId="1" applyNumberFormat="1" applyFont="1" applyFill="1" applyBorder="1" applyAlignment="1">
      <alignment vertical="center"/>
    </xf>
    <xf numFmtId="4" fontId="28" fillId="0" borderId="33" xfId="1" applyNumberFormat="1" applyFont="1" applyFill="1" applyBorder="1" applyAlignment="1">
      <alignment vertical="center"/>
    </xf>
    <xf numFmtId="4" fontId="40" fillId="0" borderId="113" xfId="1" applyNumberFormat="1" applyFont="1" applyFill="1" applyBorder="1" applyAlignment="1">
      <alignment horizontal="left" vertical="center" wrapText="1"/>
    </xf>
    <xf numFmtId="4" fontId="28" fillId="0" borderId="105" xfId="1" applyNumberFormat="1" applyFont="1" applyFill="1" applyBorder="1" applyAlignment="1">
      <alignment vertical="center"/>
    </xf>
    <xf numFmtId="4" fontId="40" fillId="0" borderId="23" xfId="1" applyNumberFormat="1" applyFont="1" applyFill="1" applyBorder="1" applyAlignment="1">
      <alignment horizontal="left" vertical="center" wrapText="1"/>
    </xf>
    <xf numFmtId="4" fontId="28" fillId="0" borderId="35" xfId="1" applyNumberFormat="1" applyFont="1" applyFill="1" applyBorder="1" applyAlignment="1">
      <alignment vertical="center"/>
    </xf>
    <xf numFmtId="4" fontId="31" fillId="8" borderId="41" xfId="1" applyNumberFormat="1" applyFont="1" applyFill="1" applyBorder="1" applyAlignment="1">
      <alignment horizontal="left" vertical="center"/>
    </xf>
    <xf numFmtId="4" fontId="31" fillId="8" borderId="41" xfId="1" applyNumberFormat="1" applyFont="1" applyFill="1" applyBorder="1" applyAlignment="1">
      <alignment vertical="center"/>
    </xf>
    <xf numFmtId="4" fontId="28" fillId="0" borderId="0" xfId="1" applyNumberFormat="1" applyFont="1" applyBorder="1" applyAlignment="1">
      <alignment vertical="center"/>
    </xf>
    <xf numFmtId="4" fontId="28" fillId="0" borderId="0" xfId="1" applyNumberFormat="1" applyFont="1" applyAlignment="1">
      <alignment horizontal="justify" vertical="center"/>
    </xf>
    <xf numFmtId="4" fontId="28" fillId="0" borderId="87" xfId="1" applyNumberFormat="1" applyFont="1" applyBorder="1" applyAlignment="1" applyProtection="1">
      <alignment horizontal="right" vertical="center"/>
      <protection locked="0"/>
    </xf>
    <xf numFmtId="4" fontId="28" fillId="0" borderId="32" xfId="1" applyNumberFormat="1" applyFont="1" applyBorder="1" applyAlignment="1" applyProtection="1">
      <alignment horizontal="right" vertical="center" wrapText="1"/>
      <protection locked="0"/>
    </xf>
    <xf numFmtId="4" fontId="28" fillId="0" borderId="105" xfId="1" applyNumberFormat="1" applyFont="1" applyBorder="1" applyAlignment="1" applyProtection="1">
      <alignment horizontal="right" vertical="center"/>
      <protection locked="0"/>
    </xf>
    <xf numFmtId="4" fontId="28" fillId="0" borderId="108" xfId="1" applyNumberFormat="1" applyFont="1" applyBorder="1" applyAlignment="1" applyProtection="1">
      <alignment horizontal="right" vertical="center"/>
      <protection locked="0"/>
    </xf>
    <xf numFmtId="4" fontId="28" fillId="0" borderId="34" xfId="1" applyNumberFormat="1" applyFont="1" applyBorder="1" applyAlignment="1" applyProtection="1">
      <alignment horizontal="right" vertical="center" wrapText="1"/>
      <protection locked="0"/>
    </xf>
    <xf numFmtId="4" fontId="28" fillId="0" borderId="121" xfId="1" applyNumberFormat="1" applyFont="1" applyBorder="1" applyAlignment="1" applyProtection="1">
      <alignment horizontal="right" vertical="center"/>
      <protection locked="0"/>
    </xf>
    <xf numFmtId="4" fontId="28" fillId="0" borderId="113" xfId="1" applyNumberFormat="1" applyFont="1" applyBorder="1" applyAlignment="1" applyProtection="1">
      <alignment horizontal="right" vertical="center"/>
      <protection locked="0"/>
    </xf>
    <xf numFmtId="4" fontId="28" fillId="0" borderId="0" xfId="1" applyNumberFormat="1" applyFont="1" applyBorder="1" applyAlignment="1" applyProtection="1">
      <alignment horizontal="right" vertical="center"/>
      <protection locked="0"/>
    </xf>
    <xf numFmtId="4" fontId="28" fillId="0" borderId="35" xfId="1" applyNumberFormat="1" applyFont="1" applyBorder="1" applyAlignment="1" applyProtection="1">
      <alignment horizontal="right" vertical="center" wrapText="1"/>
      <protection locked="0"/>
    </xf>
    <xf numFmtId="4" fontId="31" fillId="5" borderId="43" xfId="1" applyNumberFormat="1" applyFont="1" applyFill="1" applyBorder="1" applyAlignment="1" applyProtection="1">
      <alignment horizontal="right" vertical="center"/>
    </xf>
    <xf numFmtId="4" fontId="31" fillId="8" borderId="70" xfId="1" applyNumberFormat="1" applyFont="1" applyFill="1" applyBorder="1" applyAlignment="1" applyProtection="1">
      <alignment horizontal="right" vertical="center"/>
    </xf>
    <xf numFmtId="4" fontId="31" fillId="0" borderId="59" xfId="1" applyNumberFormat="1" applyFont="1" applyBorder="1" applyAlignment="1" applyProtection="1">
      <alignment horizontal="right" vertical="center" wrapText="1"/>
      <protection locked="0"/>
    </xf>
    <xf numFmtId="4" fontId="31" fillId="0" borderId="37" xfId="1" applyNumberFormat="1" applyFont="1" applyFill="1" applyBorder="1" applyAlignment="1" applyProtection="1">
      <alignment horizontal="right" vertical="center" wrapText="1"/>
    </xf>
    <xf numFmtId="4" fontId="31" fillId="0" borderId="70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70" xfId="1" applyNumberFormat="1" applyFont="1" applyFill="1" applyBorder="1" applyAlignment="1" applyProtection="1">
      <alignment horizontal="right" vertical="center" wrapText="1"/>
    </xf>
    <xf numFmtId="166" fontId="28" fillId="0" borderId="44" xfId="1" applyNumberFormat="1" applyFont="1" applyFill="1" applyBorder="1" applyAlignment="1" applyProtection="1">
      <alignment horizontal="right" vertical="center" wrapText="1"/>
      <protection locked="0"/>
    </xf>
    <xf numFmtId="166" fontId="28" fillId="0" borderId="91" xfId="1" applyNumberFormat="1" applyFont="1" applyFill="1" applyBorder="1" applyAlignment="1" applyProtection="1">
      <alignment horizontal="right" vertical="center" wrapText="1"/>
      <protection locked="0"/>
    </xf>
    <xf numFmtId="166" fontId="28" fillId="0" borderId="90" xfId="1" applyNumberFormat="1" applyFont="1" applyFill="1" applyBorder="1" applyAlignment="1" applyProtection="1">
      <alignment horizontal="right" vertical="center" wrapText="1"/>
      <protection locked="0"/>
    </xf>
    <xf numFmtId="166" fontId="28" fillId="0" borderId="72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0" xfId="1" applyNumberFormat="1" applyFont="1" applyAlignment="1" applyProtection="1">
      <alignment vertical="center"/>
      <protection locked="0"/>
    </xf>
    <xf numFmtId="4" fontId="26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70" xfId="1" applyNumberFormat="1" applyFont="1" applyFill="1" applyBorder="1" applyAlignment="1" applyProtection="1">
      <alignment horizontal="right" vertical="center"/>
    </xf>
    <xf numFmtId="4" fontId="31" fillId="0" borderId="26" xfId="1" applyNumberFormat="1" applyFont="1" applyFill="1" applyBorder="1" applyAlignment="1" applyProtection="1">
      <alignment horizontal="right" vertical="center"/>
      <protection locked="0"/>
    </xf>
    <xf numFmtId="4" fontId="31" fillId="0" borderId="38" xfId="1" applyNumberFormat="1" applyFont="1" applyFill="1" applyBorder="1" applyAlignment="1" applyProtection="1">
      <alignment horizontal="right" vertical="center"/>
      <protection locked="0"/>
    </xf>
    <xf numFmtId="4" fontId="28" fillId="0" borderId="26" xfId="1" applyNumberFormat="1" applyFont="1" applyFill="1" applyBorder="1" applyAlignment="1" applyProtection="1">
      <alignment horizontal="right" vertical="center"/>
      <protection locked="0"/>
    </xf>
    <xf numFmtId="4" fontId="28" fillId="0" borderId="38" xfId="1" applyNumberFormat="1" applyFont="1" applyFill="1" applyBorder="1" applyAlignment="1" applyProtection="1">
      <alignment horizontal="right" vertical="center"/>
      <protection locked="0"/>
    </xf>
    <xf numFmtId="4" fontId="28" fillId="0" borderId="105" xfId="1" applyNumberFormat="1" applyFont="1" applyFill="1" applyBorder="1" applyAlignment="1" applyProtection="1">
      <alignment horizontal="right" vertical="center"/>
      <protection locked="0"/>
    </xf>
    <xf numFmtId="4" fontId="28" fillId="0" borderId="33" xfId="1" applyNumberFormat="1" applyFont="1" applyFill="1" applyBorder="1" applyAlignment="1" applyProtection="1">
      <alignment horizontal="right" vertical="center"/>
      <protection locked="0"/>
    </xf>
    <xf numFmtId="4" fontId="28" fillId="0" borderId="33" xfId="1" applyNumberFormat="1" applyFont="1" applyBorder="1" applyAlignment="1" applyProtection="1">
      <alignment horizontal="right" vertical="center"/>
      <protection locked="0"/>
    </xf>
    <xf numFmtId="4" fontId="28" fillId="0" borderId="34" xfId="1" applyNumberFormat="1" applyFont="1" applyBorder="1" applyAlignment="1" applyProtection="1">
      <alignment horizontal="right" vertical="center"/>
      <protection locked="0"/>
    </xf>
    <xf numFmtId="4" fontId="42" fillId="0" borderId="0" xfId="1" applyNumberFormat="1" applyFont="1" applyAlignment="1">
      <alignment vertical="center"/>
    </xf>
    <xf numFmtId="4" fontId="28" fillId="0" borderId="122" xfId="1" applyNumberFormat="1" applyFont="1" applyBorder="1" applyAlignment="1" applyProtection="1">
      <alignment horizontal="right" vertical="center"/>
      <protection locked="0"/>
    </xf>
    <xf numFmtId="4" fontId="28" fillId="0" borderId="36" xfId="1" applyNumberFormat="1" applyFont="1" applyBorder="1" applyAlignment="1" applyProtection="1">
      <alignment horizontal="right" vertical="center"/>
      <protection locked="0"/>
    </xf>
    <xf numFmtId="4" fontId="31" fillId="5" borderId="43" xfId="1" applyNumberFormat="1" applyFont="1" applyFill="1" applyBorder="1" applyAlignment="1" applyProtection="1">
      <alignment vertical="center"/>
      <protection locked="0"/>
    </xf>
    <xf numFmtId="4" fontId="26" fillId="5" borderId="41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38" xfId="1" applyNumberFormat="1" applyFont="1" applyBorder="1" applyAlignment="1" applyProtection="1">
      <alignment vertical="center"/>
      <protection locked="0"/>
    </xf>
    <xf numFmtId="4" fontId="28" fillId="0" borderId="38" xfId="1" applyNumberFormat="1" applyFont="1" applyBorder="1" applyAlignment="1" applyProtection="1">
      <alignment vertical="center"/>
      <protection locked="0"/>
    </xf>
    <xf numFmtId="4" fontId="28" fillId="0" borderId="91" xfId="1" applyNumberFormat="1" applyFont="1" applyBorder="1" applyAlignment="1" applyProtection="1">
      <alignment vertical="center"/>
      <protection locked="0"/>
    </xf>
    <xf numFmtId="4" fontId="31" fillId="0" borderId="91" xfId="1" applyNumberFormat="1" applyFont="1" applyBorder="1" applyAlignment="1" applyProtection="1">
      <alignment vertical="center"/>
      <protection locked="0"/>
    </xf>
    <xf numFmtId="4" fontId="28" fillId="0" borderId="72" xfId="1" applyNumberFormat="1" applyFont="1" applyBorder="1" applyAlignment="1" applyProtection="1">
      <alignment horizontal="right" vertical="center"/>
      <protection locked="0"/>
    </xf>
    <xf numFmtId="4" fontId="31" fillId="5" borderId="70" xfId="1" applyNumberFormat="1" applyFont="1" applyFill="1" applyBorder="1" applyAlignment="1" applyProtection="1">
      <alignment vertical="center"/>
    </xf>
    <xf numFmtId="4" fontId="26" fillId="5" borderId="41" xfId="1" applyNumberFormat="1" applyFont="1" applyFill="1" applyBorder="1" applyAlignment="1">
      <alignment horizontal="center" vertical="center" wrapText="1"/>
    </xf>
    <xf numFmtId="4" fontId="28" fillId="0" borderId="42" xfId="1" applyNumberFormat="1" applyFont="1" applyFill="1" applyBorder="1" applyAlignment="1" applyProtection="1">
      <alignment horizontal="right" vertical="center"/>
      <protection locked="0"/>
    </xf>
    <xf numFmtId="4" fontId="28" fillId="0" borderId="70" xfId="1" applyNumberFormat="1" applyFont="1" applyFill="1" applyBorder="1" applyAlignment="1" applyProtection="1">
      <alignment horizontal="right" vertical="center"/>
      <protection locked="0"/>
    </xf>
    <xf numFmtId="4" fontId="43" fillId="0" borderId="0" xfId="1" applyNumberFormat="1" applyFont="1" applyFill="1" applyAlignment="1" applyProtection="1">
      <alignment vertical="center"/>
      <protection locked="0"/>
    </xf>
    <xf numFmtId="4" fontId="44" fillId="0" borderId="0" xfId="1" applyNumberFormat="1" applyFont="1" applyFill="1" applyAlignment="1" applyProtection="1">
      <alignment vertical="center"/>
      <protection locked="0"/>
    </xf>
    <xf numFmtId="4" fontId="31" fillId="5" borderId="37" xfId="1" applyNumberFormat="1" applyFont="1" applyFill="1" applyBorder="1" applyAlignment="1" applyProtection="1">
      <alignment horizontal="center" vertical="center" wrapText="1"/>
      <protection locked="0"/>
    </xf>
    <xf numFmtId="4" fontId="28" fillId="5" borderId="98" xfId="1" applyNumberFormat="1" applyFont="1" applyFill="1" applyBorder="1" applyAlignment="1" applyProtection="1">
      <alignment horizontal="center" vertical="center" wrapText="1"/>
      <protection locked="0"/>
    </xf>
    <xf numFmtId="4" fontId="28" fillId="5" borderId="97" xfId="1" applyNumberFormat="1" applyFont="1" applyFill="1" applyBorder="1" applyAlignment="1" applyProtection="1">
      <alignment horizontal="center" vertical="center" wrapText="1"/>
      <protection locked="0"/>
    </xf>
    <xf numFmtId="4" fontId="28" fillId="5" borderId="40" xfId="1" applyNumberFormat="1" applyFont="1" applyFill="1" applyBorder="1" applyAlignment="1" applyProtection="1">
      <alignment horizontal="center" vertical="center" wrapText="1"/>
      <protection locked="0"/>
    </xf>
    <xf numFmtId="4" fontId="28" fillId="5" borderId="70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77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110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123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120" xfId="1" applyNumberFormat="1" applyFont="1" applyFill="1" applyBorder="1" applyAlignment="1" applyProtection="1">
      <alignment horizontal="right" vertical="center" wrapText="1"/>
      <protection locked="0"/>
    </xf>
    <xf numFmtId="4" fontId="31" fillId="0" borderId="70" xfId="1" applyNumberFormat="1" applyFont="1" applyFill="1" applyBorder="1" applyAlignment="1" applyProtection="1">
      <alignment vertical="center" wrapText="1"/>
      <protection locked="0"/>
    </xf>
    <xf numFmtId="4" fontId="31" fillId="0" borderId="110" xfId="1" applyNumberFormat="1" applyFont="1" applyFill="1" applyBorder="1" applyAlignment="1" applyProtection="1">
      <alignment vertical="center" wrapText="1"/>
      <protection locked="0"/>
    </xf>
    <xf numFmtId="4" fontId="31" fillId="0" borderId="123" xfId="1" applyNumberFormat="1" applyFont="1" applyFill="1" applyBorder="1" applyAlignment="1" applyProtection="1">
      <alignment vertical="center" wrapText="1"/>
      <protection locked="0"/>
    </xf>
    <xf numFmtId="4" fontId="31" fillId="0" borderId="120" xfId="1" applyNumberFormat="1" applyFont="1" applyFill="1" applyBorder="1" applyAlignment="1" applyProtection="1">
      <alignment vertical="center" wrapText="1"/>
      <protection locked="0"/>
    </xf>
    <xf numFmtId="4" fontId="28" fillId="0" borderId="38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89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90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91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32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27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38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33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92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72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33" xfId="1" applyNumberFormat="1" applyFont="1" applyFill="1" applyBorder="1" applyAlignment="1" applyProtection="1">
      <alignment horizontal="right" vertical="center" wrapText="1"/>
      <protection locked="0"/>
    </xf>
    <xf numFmtId="4" fontId="28" fillId="0" borderId="8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33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33" xfId="1" applyNumberFormat="1" applyFont="1" applyFill="1" applyBorder="1" applyAlignment="1" applyProtection="1">
      <alignment vertical="center" wrapText="1"/>
      <protection locked="0"/>
    </xf>
    <xf numFmtId="4" fontId="25" fillId="0" borderId="33" xfId="1" applyNumberFormat="1" applyFont="1" applyFill="1" applyBorder="1" applyAlignment="1" applyProtection="1">
      <alignment vertical="center" wrapText="1"/>
      <protection locked="0"/>
    </xf>
    <xf numFmtId="4" fontId="26" fillId="0" borderId="70" xfId="1" applyNumberFormat="1" applyFont="1" applyFill="1" applyBorder="1" applyAlignment="1">
      <alignment horizontal="left" vertical="center" wrapText="1"/>
    </xf>
    <xf numFmtId="4" fontId="26" fillId="0" borderId="110" xfId="1" applyNumberFormat="1" applyFont="1" applyFill="1" applyBorder="1" applyAlignment="1" applyProtection="1">
      <alignment horizontal="right" vertical="center" wrapText="1"/>
    </xf>
    <xf numFmtId="4" fontId="26" fillId="0" borderId="70" xfId="1" applyNumberFormat="1" applyFont="1" applyFill="1" applyBorder="1" applyAlignment="1" applyProtection="1">
      <alignment horizontal="right" vertical="center" wrapText="1"/>
    </xf>
    <xf numFmtId="4" fontId="26" fillId="0" borderId="110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123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43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70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120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32" xfId="1" applyNumberFormat="1" applyFont="1" applyFill="1" applyBorder="1" applyAlignment="1" applyProtection="1">
      <alignment vertical="center" wrapText="1"/>
      <protection locked="0"/>
    </xf>
    <xf numFmtId="4" fontId="26" fillId="0" borderId="99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44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71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32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115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77" xfId="1" applyNumberFormat="1" applyFont="1" applyFill="1" applyBorder="1" applyAlignment="1" applyProtection="1">
      <alignment vertical="center" wrapText="1"/>
      <protection locked="0"/>
    </xf>
    <xf numFmtId="4" fontId="26" fillId="0" borderId="98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97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40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77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95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70" xfId="1" applyNumberFormat="1" applyFont="1" applyFill="1" applyBorder="1" applyAlignment="1" applyProtection="1">
      <alignment vertical="center" wrapText="1"/>
      <protection locked="0"/>
    </xf>
    <xf numFmtId="4" fontId="26" fillId="0" borderId="0" xfId="1" applyNumberFormat="1" applyFont="1" applyFill="1" applyBorder="1" applyAlignment="1">
      <alignment horizontal="left" vertical="center" wrapText="1"/>
    </xf>
    <xf numFmtId="4" fontId="31" fillId="0" borderId="0" xfId="1" applyNumberFormat="1" applyFont="1" applyFill="1" applyBorder="1" applyAlignment="1" applyProtection="1">
      <alignment horizontal="right" vertical="center" wrapText="1"/>
    </xf>
    <xf numFmtId="4" fontId="25" fillId="0" borderId="0" xfId="1" applyNumberFormat="1" applyFont="1" applyBorder="1" applyAlignment="1" applyProtection="1">
      <alignment horizontal="left" vertical="center"/>
      <protection locked="0"/>
    </xf>
    <xf numFmtId="4" fontId="31" fillId="0" borderId="0" xfId="1" applyNumberFormat="1" applyFont="1" applyAlignment="1">
      <alignment horizontal="left" vertical="center"/>
    </xf>
    <xf numFmtId="4" fontId="26" fillId="5" borderId="18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32" xfId="1" applyNumberFormat="1" applyFont="1" applyBorder="1" applyAlignment="1" applyProtection="1">
      <alignment horizontal="right" vertical="center" wrapText="1"/>
      <protection locked="0"/>
    </xf>
    <xf numFmtId="4" fontId="31" fillId="0" borderId="0" xfId="1" applyNumberFormat="1" applyFont="1" applyFill="1" applyBorder="1" applyAlignment="1">
      <alignment horizontal="left" vertical="center"/>
    </xf>
    <xf numFmtId="3" fontId="45" fillId="0" borderId="0" xfId="1" applyNumberFormat="1" applyFont="1" applyAlignment="1">
      <alignment vertical="center"/>
    </xf>
    <xf numFmtId="4" fontId="31" fillId="0" borderId="33" xfId="1" applyNumberFormat="1" applyFont="1" applyBorder="1" applyAlignment="1" applyProtection="1">
      <alignment horizontal="right" vertical="center" wrapText="1"/>
      <protection locked="0"/>
    </xf>
    <xf numFmtId="4" fontId="31" fillId="0" borderId="0" xfId="1" applyNumberFormat="1" applyFont="1" applyFill="1" applyBorder="1" applyAlignment="1">
      <alignment horizontal="center" vertical="center"/>
    </xf>
    <xf numFmtId="4" fontId="28" fillId="0" borderId="0" xfId="1" applyNumberFormat="1" applyFont="1" applyFill="1" applyBorder="1" applyAlignment="1">
      <alignment horizontal="right" vertical="center"/>
    </xf>
    <xf numFmtId="4" fontId="45" fillId="0" borderId="0" xfId="1" applyNumberFormat="1" applyFont="1" applyAlignment="1">
      <alignment vertical="center"/>
    </xf>
    <xf numFmtId="4" fontId="31" fillId="0" borderId="33" xfId="1" applyNumberFormat="1" applyFont="1" applyFill="1" applyBorder="1" applyAlignment="1" applyProtection="1">
      <alignment horizontal="right" vertical="center" wrapText="1"/>
    </xf>
    <xf numFmtId="4" fontId="37" fillId="0" borderId="0" xfId="1" applyNumberFormat="1" applyFont="1" applyAlignment="1">
      <alignment horizontal="left" vertical="center"/>
    </xf>
    <xf numFmtId="4" fontId="31" fillId="5" borderId="41" xfId="1" applyNumberFormat="1" applyFont="1" applyFill="1" applyBorder="1" applyAlignment="1">
      <alignment horizontal="left" vertical="center"/>
    </xf>
    <xf numFmtId="4" fontId="31" fillId="5" borderId="42" xfId="1" applyNumberFormat="1" applyFont="1" applyFill="1" applyBorder="1" applyAlignment="1">
      <alignment horizontal="left" vertical="center"/>
    </xf>
    <xf numFmtId="4" fontId="31" fillId="5" borderId="43" xfId="1" applyNumberFormat="1" applyFont="1" applyFill="1" applyBorder="1" applyAlignment="1">
      <alignment horizontal="left" vertical="center"/>
    </xf>
    <xf numFmtId="4" fontId="25" fillId="0" borderId="0" xfId="1" applyNumberFormat="1" applyFont="1" applyBorder="1" applyAlignment="1">
      <alignment horizontal="left" vertical="center"/>
    </xf>
    <xf numFmtId="4" fontId="25" fillId="0" borderId="0" xfId="1" applyNumberFormat="1" applyFont="1" applyBorder="1" applyAlignment="1">
      <alignment vertical="center"/>
    </xf>
    <xf numFmtId="4" fontId="25" fillId="0" borderId="87" xfId="1" applyNumberFormat="1" applyFont="1" applyFill="1" applyBorder="1" applyAlignment="1">
      <alignment horizontal="right" vertical="center" wrapText="1"/>
    </xf>
    <xf numFmtId="4" fontId="25" fillId="0" borderId="32" xfId="1" applyNumberFormat="1" applyFont="1" applyFill="1" applyBorder="1" applyAlignment="1">
      <alignment horizontal="right" vertical="center" wrapText="1"/>
    </xf>
    <xf numFmtId="4" fontId="25" fillId="0" borderId="26" xfId="1" applyNumberFormat="1" applyFont="1" applyFill="1" applyBorder="1" applyAlignment="1">
      <alignment horizontal="right" vertical="center" wrapText="1"/>
    </xf>
    <xf numFmtId="4" fontId="25" fillId="0" borderId="38" xfId="1" applyNumberFormat="1" applyFont="1" applyFill="1" applyBorder="1" applyAlignment="1">
      <alignment horizontal="right" vertical="center" wrapText="1"/>
    </xf>
    <xf numFmtId="4" fontId="25" fillId="0" borderId="108" xfId="1" applyNumberFormat="1" applyFont="1" applyFill="1" applyBorder="1" applyAlignment="1">
      <alignment horizontal="right" vertical="center" wrapText="1"/>
    </xf>
    <xf numFmtId="4" fontId="25" fillId="0" borderId="34" xfId="1" applyNumberFormat="1" applyFont="1" applyFill="1" applyBorder="1" applyAlignment="1">
      <alignment horizontal="right" vertical="center" wrapText="1"/>
    </xf>
    <xf numFmtId="4" fontId="25" fillId="0" borderId="122" xfId="1" applyNumberFormat="1" applyFont="1" applyFill="1" applyBorder="1" applyAlignment="1">
      <alignment horizontal="right" vertical="center" wrapText="1"/>
    </xf>
    <xf numFmtId="4" fontId="25" fillId="0" borderId="36" xfId="1" applyNumberFormat="1" applyFont="1" applyFill="1" applyBorder="1" applyAlignment="1">
      <alignment horizontal="right" vertical="center" wrapText="1"/>
    </xf>
    <xf numFmtId="4" fontId="31" fillId="0" borderId="0" xfId="1" applyNumberFormat="1" applyFont="1" applyAlignment="1" applyProtection="1">
      <alignment horizontal="left" vertical="center"/>
      <protection locked="0"/>
    </xf>
    <xf numFmtId="4" fontId="31" fillId="5" borderId="41" xfId="1" applyNumberFormat="1" applyFont="1" applyFill="1" applyBorder="1" applyAlignment="1" applyProtection="1">
      <alignment horizontal="center" vertical="center"/>
      <protection locked="0"/>
    </xf>
    <xf numFmtId="4" fontId="26" fillId="0" borderId="41" xfId="1" applyNumberFormat="1" applyFont="1" applyFill="1" applyBorder="1" applyAlignment="1" applyProtection="1">
      <alignment vertical="center" wrapText="1"/>
      <protection locked="0"/>
    </xf>
    <xf numFmtId="4" fontId="31" fillId="0" borderId="70" xfId="1" applyNumberFormat="1" applyFont="1" applyFill="1" applyBorder="1" applyAlignment="1" applyProtection="1">
      <alignment vertical="center"/>
    </xf>
    <xf numFmtId="4" fontId="25" fillId="0" borderId="32" xfId="1" applyNumberFormat="1" applyFont="1" applyFill="1" applyBorder="1" applyAlignment="1" applyProtection="1">
      <alignment vertical="center"/>
      <protection locked="0"/>
    </xf>
    <xf numFmtId="4" fontId="28" fillId="0" borderId="32" xfId="1" applyNumberFormat="1" applyFont="1" applyBorder="1" applyAlignment="1" applyProtection="1">
      <alignment vertical="center"/>
      <protection locked="0"/>
    </xf>
    <xf numFmtId="4" fontId="25" fillId="0" borderId="33" xfId="1" applyNumberFormat="1" applyFont="1" applyFill="1" applyBorder="1" applyAlignment="1" applyProtection="1">
      <alignment vertical="center"/>
      <protection locked="0"/>
    </xf>
    <xf numFmtId="4" fontId="28" fillId="0" borderId="33" xfId="1" applyNumberFormat="1" applyFont="1" applyBorder="1" applyAlignment="1" applyProtection="1">
      <alignment vertical="center"/>
      <protection locked="0"/>
    </xf>
    <xf numFmtId="4" fontId="28" fillId="0" borderId="72" xfId="1" applyNumberFormat="1" applyFont="1" applyBorder="1" applyAlignment="1" applyProtection="1">
      <alignment vertical="center"/>
      <protection locked="0"/>
    </xf>
    <xf numFmtId="4" fontId="46" fillId="0" borderId="33" xfId="1" applyNumberFormat="1" applyFont="1" applyFill="1" applyBorder="1" applyAlignment="1" applyProtection="1">
      <alignment vertical="center"/>
      <protection locked="0"/>
    </xf>
    <xf numFmtId="4" fontId="46" fillId="0" borderId="36" xfId="1" applyNumberFormat="1" applyFont="1" applyFill="1" applyBorder="1" applyAlignment="1" applyProtection="1">
      <alignment vertical="center"/>
      <protection locked="0"/>
    </xf>
    <xf numFmtId="4" fontId="28" fillId="0" borderId="36" xfId="1" applyNumberFormat="1" applyFont="1" applyBorder="1" applyAlignment="1" applyProtection="1">
      <alignment vertical="center"/>
      <protection locked="0"/>
    </xf>
    <xf numFmtId="4" fontId="28" fillId="0" borderId="75" xfId="1" applyNumberFormat="1" applyFont="1" applyBorder="1" applyAlignment="1" applyProtection="1">
      <alignment vertical="center"/>
      <protection locked="0"/>
    </xf>
    <xf numFmtId="4" fontId="46" fillId="0" borderId="113" xfId="1" applyNumberFormat="1" applyFont="1" applyFill="1" applyBorder="1" applyAlignment="1" applyProtection="1">
      <alignment vertical="center"/>
      <protection locked="0"/>
    </xf>
    <xf numFmtId="4" fontId="46" fillId="0" borderId="118" xfId="1" applyNumberFormat="1" applyFont="1" applyFill="1" applyBorder="1" applyAlignment="1" applyProtection="1">
      <alignment vertical="center"/>
      <protection locked="0"/>
    </xf>
    <xf numFmtId="4" fontId="25" fillId="0" borderId="114" xfId="1" applyNumberFormat="1" applyFont="1" applyFill="1" applyBorder="1" applyAlignment="1" applyProtection="1">
      <alignment vertical="center"/>
      <protection locked="0"/>
    </xf>
    <xf numFmtId="4" fontId="25" fillId="0" borderId="113" xfId="1" applyNumberFormat="1" applyFont="1" applyFill="1" applyBorder="1" applyAlignment="1" applyProtection="1">
      <alignment vertical="center"/>
      <protection locked="0"/>
    </xf>
    <xf numFmtId="4" fontId="25" fillId="0" borderId="23" xfId="1" applyNumberFormat="1" applyFont="1" applyFill="1" applyBorder="1" applyAlignment="1" applyProtection="1">
      <alignment vertical="center"/>
      <protection locked="0"/>
    </xf>
    <xf numFmtId="4" fontId="28" fillId="0" borderId="35" xfId="1" applyNumberFormat="1" applyFont="1" applyBorder="1" applyAlignment="1" applyProtection="1">
      <alignment vertical="center"/>
      <protection locked="0"/>
    </xf>
    <xf numFmtId="4" fontId="46" fillId="0" borderId="104" xfId="1" applyNumberFormat="1" applyFont="1" applyFill="1" applyBorder="1" applyAlignment="1" applyProtection="1">
      <alignment vertical="center"/>
      <protection locked="0"/>
    </xf>
    <xf numFmtId="0" fontId="29" fillId="0" borderId="100" xfId="1" applyFont="1" applyBorder="1"/>
    <xf numFmtId="4" fontId="29" fillId="0" borderId="36" xfId="1" applyNumberFormat="1" applyFont="1" applyBorder="1"/>
    <xf numFmtId="2" fontId="29" fillId="0" borderId="36" xfId="1" applyNumberFormat="1" applyFont="1" applyBorder="1"/>
    <xf numFmtId="4" fontId="31" fillId="0" borderId="0" xfId="1" applyNumberFormat="1" applyFont="1" applyAlignment="1">
      <alignment horizontal="left" vertical="center" wrapText="1"/>
    </xf>
    <xf numFmtId="4" fontId="31" fillId="5" borderId="70" xfId="1" applyNumberFormat="1" applyFont="1" applyFill="1" applyBorder="1" applyAlignment="1">
      <alignment horizontal="center" vertical="center"/>
    </xf>
    <xf numFmtId="4" fontId="28" fillId="0" borderId="77" xfId="1" applyNumberFormat="1" applyFont="1" applyFill="1" applyBorder="1" applyAlignment="1">
      <alignment vertical="center"/>
    </xf>
    <xf numFmtId="4" fontId="26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1" applyNumberFormat="1" applyFont="1" applyFill="1" applyBorder="1" applyAlignment="1" applyProtection="1">
      <alignment vertical="center"/>
    </xf>
    <xf numFmtId="4" fontId="28" fillId="0" borderId="77" xfId="1" applyNumberFormat="1" applyFont="1" applyBorder="1" applyAlignment="1" applyProtection="1">
      <alignment vertical="center"/>
      <protection locked="0"/>
    </xf>
    <xf numFmtId="4" fontId="28" fillId="0" borderId="40" xfId="1" applyNumberFormat="1" applyFont="1" applyBorder="1" applyAlignment="1" applyProtection="1">
      <alignment vertical="center"/>
      <protection locked="0"/>
    </xf>
    <xf numFmtId="4" fontId="31" fillId="0" borderId="70" xfId="1" applyNumberFormat="1" applyFont="1" applyBorder="1" applyAlignment="1" applyProtection="1">
      <alignment vertical="center"/>
      <protection locked="0"/>
    </xf>
    <xf numFmtId="4" fontId="31" fillId="0" borderId="43" xfId="1" applyNumberFormat="1" applyFont="1" applyBorder="1" applyAlignment="1" applyProtection="1">
      <alignment vertical="center"/>
      <protection locked="0"/>
    </xf>
    <xf numFmtId="4" fontId="31" fillId="0" borderId="0" xfId="1" applyNumberFormat="1" applyFont="1" applyFill="1" applyBorder="1" applyAlignment="1" applyProtection="1">
      <alignment vertical="center"/>
      <protection locked="0"/>
    </xf>
    <xf numFmtId="4" fontId="31" fillId="0" borderId="35" xfId="1" applyNumberFormat="1" applyFont="1" applyBorder="1" applyAlignment="1" applyProtection="1">
      <alignment vertical="center"/>
      <protection locked="0"/>
    </xf>
    <xf numFmtId="4" fontId="31" fillId="0" borderId="31" xfId="1" applyNumberFormat="1" applyFont="1" applyBorder="1" applyAlignment="1" applyProtection="1">
      <alignment vertical="center"/>
      <protection locked="0"/>
    </xf>
    <xf numFmtId="4" fontId="28" fillId="0" borderId="38" xfId="1" applyNumberFormat="1" applyFont="1" applyFill="1" applyBorder="1" applyAlignment="1" applyProtection="1">
      <alignment vertical="center"/>
    </xf>
    <xf numFmtId="4" fontId="28" fillId="0" borderId="0" xfId="1" applyNumberFormat="1" applyFont="1" applyFill="1" applyBorder="1" applyAlignment="1" applyProtection="1">
      <alignment vertical="center"/>
    </xf>
    <xf numFmtId="4" fontId="40" fillId="0" borderId="33" xfId="1" applyNumberFormat="1" applyFont="1" applyBorder="1" applyAlignment="1" applyProtection="1">
      <alignment vertical="center"/>
      <protection locked="0"/>
    </xf>
    <xf numFmtId="4" fontId="40" fillId="0" borderId="72" xfId="1" applyNumberFormat="1" applyFont="1" applyBorder="1" applyAlignment="1" applyProtection="1">
      <alignment vertical="center"/>
      <protection locked="0"/>
    </xf>
    <xf numFmtId="4" fontId="40" fillId="0" borderId="0" xfId="1" applyNumberFormat="1" applyFont="1" applyFill="1" applyBorder="1" applyAlignment="1" applyProtection="1">
      <alignment vertical="center"/>
      <protection locked="0"/>
    </xf>
    <xf numFmtId="4" fontId="28" fillId="0" borderId="33" xfId="1" applyNumberFormat="1" applyFont="1" applyFill="1" applyBorder="1" applyAlignment="1" applyProtection="1">
      <alignment vertical="center"/>
    </xf>
    <xf numFmtId="4" fontId="28" fillId="0" borderId="72" xfId="1" applyNumberFormat="1" applyFont="1" applyFill="1" applyBorder="1" applyAlignment="1" applyProtection="1">
      <alignment vertical="center"/>
      <protection locked="0"/>
    </xf>
    <xf numFmtId="4" fontId="42" fillId="0" borderId="0" xfId="1" applyNumberFormat="1" applyFont="1" applyFill="1" applyBorder="1" applyAlignment="1" applyProtection="1">
      <alignment vertical="center"/>
      <protection locked="0"/>
    </xf>
    <xf numFmtId="4" fontId="25" fillId="0" borderId="72" xfId="1" applyNumberFormat="1" applyFont="1" applyFill="1" applyBorder="1" applyAlignment="1" applyProtection="1">
      <alignment vertical="center"/>
      <protection locked="0"/>
    </xf>
    <xf numFmtId="4" fontId="28" fillId="0" borderId="33" xfId="1" applyNumberFormat="1" applyFont="1" applyBorder="1" applyAlignment="1" applyProtection="1">
      <alignment vertical="center" wrapText="1"/>
      <protection locked="0"/>
    </xf>
    <xf numFmtId="4" fontId="28" fillId="0" borderId="34" xfId="1" applyNumberFormat="1" applyFont="1" applyBorder="1" applyAlignment="1" applyProtection="1">
      <alignment vertical="center"/>
      <protection locked="0"/>
    </xf>
    <xf numFmtId="4" fontId="28" fillId="0" borderId="109" xfId="1" applyNumberFormat="1" applyFont="1" applyBorder="1" applyAlignment="1" applyProtection="1">
      <alignment vertical="center"/>
      <protection locked="0"/>
    </xf>
    <xf numFmtId="4" fontId="28" fillId="0" borderId="70" xfId="1" applyNumberFormat="1" applyFont="1" applyBorder="1" applyAlignment="1" applyProtection="1">
      <alignment vertical="center"/>
      <protection locked="0"/>
    </xf>
    <xf numFmtId="4" fontId="28" fillId="0" borderId="71" xfId="1" applyNumberFormat="1" applyFont="1" applyBorder="1" applyAlignment="1" applyProtection="1">
      <alignment vertical="center"/>
      <protection locked="0"/>
    </xf>
    <xf numFmtId="4" fontId="28" fillId="0" borderId="43" xfId="1" applyNumberFormat="1" applyFont="1" applyBorder="1" applyAlignment="1" applyProtection="1">
      <alignment vertical="center"/>
      <protection locked="0"/>
    </xf>
    <xf numFmtId="4" fontId="28" fillId="0" borderId="70" xfId="1" applyNumberFormat="1" applyFont="1" applyFill="1" applyBorder="1" applyAlignment="1" applyProtection="1">
      <alignment vertical="center"/>
    </xf>
    <xf numFmtId="4" fontId="28" fillId="0" borderId="32" xfId="1" applyNumberFormat="1" applyFont="1" applyFill="1" applyBorder="1" applyAlignment="1" applyProtection="1">
      <alignment vertical="center"/>
    </xf>
    <xf numFmtId="4" fontId="31" fillId="0" borderId="33" xfId="1" applyNumberFormat="1" applyFont="1" applyFill="1" applyBorder="1" applyAlignment="1" applyProtection="1">
      <alignment vertical="center"/>
    </xf>
    <xf numFmtId="4" fontId="49" fillId="0" borderId="0" xfId="1" applyNumberFormat="1" applyFont="1" applyAlignment="1">
      <alignment vertical="center"/>
    </xf>
    <xf numFmtId="0" fontId="24" fillId="0" borderId="0" xfId="1" applyFont="1" applyFill="1" applyAlignment="1">
      <alignment horizontal="left"/>
    </xf>
    <xf numFmtId="0" fontId="25" fillId="0" borderId="0" xfId="1" applyFont="1" applyFill="1" applyAlignment="1"/>
    <xf numFmtId="4" fontId="28" fillId="0" borderId="0" xfId="1" applyNumberFormat="1" applyFont="1" applyFill="1" applyAlignment="1">
      <alignment vertical="center"/>
    </xf>
    <xf numFmtId="4" fontId="31" fillId="0" borderId="32" xfId="1" applyNumberFormat="1" applyFont="1" applyFill="1" applyBorder="1" applyAlignment="1" applyProtection="1">
      <alignment vertical="center"/>
    </xf>
    <xf numFmtId="4" fontId="31" fillId="0" borderId="71" xfId="1" applyNumberFormat="1" applyFont="1" applyFill="1" applyBorder="1" applyAlignment="1" applyProtection="1">
      <alignment vertical="center"/>
    </xf>
    <xf numFmtId="0" fontId="28" fillId="0" borderId="0" xfId="1" applyNumberFormat="1" applyFont="1" applyAlignment="1">
      <alignment vertical="center"/>
    </xf>
    <xf numFmtId="4" fontId="31" fillId="5" borderId="41" xfId="1" applyNumberFormat="1" applyFont="1" applyFill="1" applyBorder="1" applyAlignment="1">
      <alignment horizontal="center" vertical="center"/>
    </xf>
    <xf numFmtId="4" fontId="31" fillId="8" borderId="70" xfId="1" applyNumberFormat="1" applyFont="1" applyFill="1" applyBorder="1" applyAlignment="1">
      <alignment horizontal="center" vertical="center"/>
    </xf>
    <xf numFmtId="4" fontId="31" fillId="8" borderId="42" xfId="1" applyNumberFormat="1" applyFont="1" applyFill="1" applyBorder="1" applyAlignment="1">
      <alignment horizontal="center" vertical="center"/>
    </xf>
    <xf numFmtId="4" fontId="28" fillId="0" borderId="113" xfId="1" applyNumberFormat="1" applyFont="1" applyFill="1" applyBorder="1" applyAlignment="1" applyProtection="1">
      <alignment vertical="center"/>
      <protection locked="0"/>
    </xf>
    <xf numFmtId="4" fontId="28" fillId="0" borderId="105" xfId="1" applyNumberFormat="1" applyFont="1" applyFill="1" applyBorder="1" applyAlignment="1" applyProtection="1">
      <alignment vertical="center"/>
      <protection locked="0"/>
    </xf>
    <xf numFmtId="4" fontId="28" fillId="0" borderId="121" xfId="1" applyNumberFormat="1" applyFont="1" applyFill="1" applyBorder="1" applyAlignment="1" applyProtection="1">
      <alignment vertical="center"/>
      <protection locked="0"/>
    </xf>
    <xf numFmtId="4" fontId="28" fillId="0" borderId="34" xfId="1" applyNumberFormat="1" applyFont="1" applyFill="1" applyBorder="1" applyAlignment="1" applyProtection="1">
      <alignment vertical="center"/>
      <protection locked="0"/>
    </xf>
    <xf numFmtId="4" fontId="28" fillId="0" borderId="108" xfId="1" applyNumberFormat="1" applyFont="1" applyFill="1" applyBorder="1" applyAlignment="1" applyProtection="1">
      <alignment vertical="center"/>
      <protection locked="0"/>
    </xf>
    <xf numFmtId="3" fontId="28" fillId="0" borderId="98" xfId="1" applyNumberFormat="1" applyFont="1" applyBorder="1" applyAlignment="1">
      <alignment vertical="center" wrapText="1"/>
    </xf>
    <xf numFmtId="3" fontId="28" fillId="0" borderId="96" xfId="1" applyNumberFormat="1" applyFont="1" applyBorder="1" applyAlignment="1">
      <alignment vertical="center" wrapText="1"/>
    </xf>
    <xf numFmtId="4" fontId="31" fillId="0" borderId="0" xfId="1" applyNumberFormat="1" applyFont="1" applyAlignment="1">
      <alignment vertical="center"/>
    </xf>
    <xf numFmtId="4" fontId="31" fillId="0" borderId="114" xfId="1" applyNumberFormat="1" applyFont="1" applyFill="1" applyBorder="1" applyAlignment="1">
      <alignment horizontal="right" vertical="center"/>
    </xf>
    <xf numFmtId="4" fontId="31" fillId="0" borderId="26" xfId="1" applyNumberFormat="1" applyFont="1" applyFill="1" applyBorder="1" applyAlignment="1" applyProtection="1">
      <alignment vertical="center"/>
      <protection locked="0"/>
    </xf>
    <xf numFmtId="4" fontId="31" fillId="0" borderId="113" xfId="1" applyNumberFormat="1" applyFont="1" applyBorder="1" applyAlignment="1">
      <alignment horizontal="right" vertical="center"/>
    </xf>
    <xf numFmtId="4" fontId="31" fillId="0" borderId="118" xfId="1" applyNumberFormat="1" applyFont="1" applyBorder="1" applyAlignment="1">
      <alignment horizontal="right" vertical="center"/>
    </xf>
    <xf numFmtId="4" fontId="28" fillId="0" borderId="36" xfId="1" applyNumberFormat="1" applyFont="1" applyBorder="1" applyAlignment="1">
      <alignment vertical="center"/>
    </xf>
    <xf numFmtId="4" fontId="28" fillId="0" borderId="122" xfId="1" applyNumberFormat="1" applyFont="1" applyBorder="1" applyAlignment="1">
      <alignment vertical="center"/>
    </xf>
    <xf numFmtId="0" fontId="25" fillId="0" borderId="0" xfId="1" applyFont="1" applyAlignment="1">
      <alignment horizontal="left" vertical="center"/>
    </xf>
    <xf numFmtId="0" fontId="29" fillId="0" borderId="0" xfId="1" applyFont="1" applyBorder="1" applyAlignment="1">
      <alignment wrapText="1"/>
    </xf>
    <xf numFmtId="0" fontId="29" fillId="0" borderId="0" xfId="1" applyFont="1" applyAlignment="1">
      <alignment horizont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vertical="center" wrapText="1"/>
    </xf>
    <xf numFmtId="4" fontId="22" fillId="2" borderId="11" xfId="1" applyNumberFormat="1" applyFont="1" applyFill="1" applyBorder="1" applyAlignment="1">
      <alignment horizontal="right" vertical="center" wrapText="1"/>
    </xf>
    <xf numFmtId="4" fontId="51" fillId="0" borderId="0" xfId="1" applyNumberFormat="1" applyFont="1" applyFill="1" applyBorder="1" applyAlignment="1">
      <alignment vertical="center"/>
    </xf>
    <xf numFmtId="4" fontId="13" fillId="0" borderId="0" xfId="1" applyNumberFormat="1" applyFont="1" applyFill="1" applyBorder="1" applyAlignment="1">
      <alignment horizontal="center" vertical="center"/>
    </xf>
    <xf numFmtId="4" fontId="22" fillId="2" borderId="11" xfId="1" applyNumberFormat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vertical="center" wrapText="1"/>
    </xf>
    <xf numFmtId="4" fontId="13" fillId="2" borderId="11" xfId="1" applyNumberFormat="1" applyFont="1" applyFill="1" applyBorder="1" applyAlignment="1">
      <alignment horizontal="right" vertical="center"/>
    </xf>
    <xf numFmtId="4" fontId="13" fillId="0" borderId="0" xfId="1" applyNumberFormat="1" applyFont="1" applyFill="1" applyBorder="1" applyAlignment="1">
      <alignment vertical="center"/>
    </xf>
    <xf numFmtId="2" fontId="22" fillId="2" borderId="11" xfId="1" applyNumberFormat="1" applyFont="1" applyFill="1" applyBorder="1" applyAlignment="1">
      <alignment horizontal="right" vertical="center"/>
    </xf>
    <xf numFmtId="4" fontId="22" fillId="2" borderId="11" xfId="1" applyNumberFormat="1" applyFont="1" applyFill="1" applyBorder="1" applyAlignment="1">
      <alignment vertical="center" wrapText="1"/>
    </xf>
    <xf numFmtId="4" fontId="22" fillId="2" borderId="11" xfId="1" applyNumberFormat="1" applyFont="1" applyFill="1" applyBorder="1" applyAlignment="1">
      <alignment vertical="center"/>
    </xf>
    <xf numFmtId="2" fontId="13" fillId="2" borderId="11" xfId="1" applyNumberFormat="1" applyFont="1" applyFill="1" applyBorder="1" applyAlignment="1">
      <alignment horizontal="right" vertical="center"/>
    </xf>
    <xf numFmtId="4" fontId="13" fillId="2" borderId="11" xfId="1" applyNumberFormat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quotePrefix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vertical="center" wrapText="1"/>
    </xf>
    <xf numFmtId="4" fontId="22" fillId="2" borderId="12" xfId="1" applyNumberFormat="1" applyFont="1" applyFill="1" applyBorder="1" applyAlignment="1">
      <alignment horizontal="right" vertical="center"/>
    </xf>
    <xf numFmtId="0" fontId="52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wrapText="1"/>
    </xf>
    <xf numFmtId="0" fontId="14" fillId="0" borderId="0" xfId="3" applyFont="1" applyBorder="1" applyAlignment="1">
      <alignment vertical="center" wrapText="1"/>
    </xf>
    <xf numFmtId="0" fontId="14" fillId="0" borderId="3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14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 wrapText="1"/>
    </xf>
    <xf numFmtId="0" fontId="5" fillId="2" borderId="14" xfId="1" applyFont="1" applyFill="1" applyBorder="1" applyAlignment="1">
      <alignment horizontal="center" wrapText="1"/>
    </xf>
    <xf numFmtId="0" fontId="5" fillId="2" borderId="15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vertical="center" wrapText="1"/>
    </xf>
    <xf numFmtId="0" fontId="6" fillId="2" borderId="15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/>
    <xf numFmtId="0" fontId="6" fillId="2" borderId="16" xfId="1" applyFont="1" applyFill="1" applyBorder="1" applyAlignment="1">
      <alignment vertical="center" wrapText="1"/>
    </xf>
    <xf numFmtId="0" fontId="6" fillId="2" borderId="17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wrapText="1"/>
    </xf>
    <xf numFmtId="14" fontId="5" fillId="0" borderId="0" xfId="1" applyNumberFormat="1" applyFont="1" applyFill="1" applyBorder="1" applyAlignment="1">
      <alignment horizont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11" fillId="0" borderId="30" xfId="3" applyFont="1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 wrapText="1"/>
    </xf>
    <xf numFmtId="0" fontId="22" fillId="0" borderId="21" xfId="3" applyFont="1" applyBorder="1" applyAlignment="1">
      <alignment horizontal="center" vertical="center" wrapText="1"/>
    </xf>
    <xf numFmtId="0" fontId="22" fillId="0" borderId="128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11" fillId="0" borderId="31" xfId="3" applyFont="1" applyBorder="1" applyAlignment="1">
      <alignment horizontal="left" vertical="center" wrapText="1"/>
    </xf>
    <xf numFmtId="0" fontId="17" fillId="4" borderId="33" xfId="3" applyFont="1" applyFill="1" applyBorder="1" applyAlignment="1">
      <alignment horizontal="left" vertical="center" wrapText="1"/>
    </xf>
    <xf numFmtId="0" fontId="16" fillId="0" borderId="32" xfId="3" applyFont="1" applyBorder="1" applyAlignment="1">
      <alignment horizontal="center" vertical="center" wrapText="1"/>
    </xf>
    <xf numFmtId="0" fontId="16" fillId="4" borderId="33" xfId="3" applyFont="1" applyFill="1" applyBorder="1" applyAlignment="1">
      <alignment horizontal="left" vertical="center" wrapText="1"/>
    </xf>
    <xf numFmtId="0" fontId="17" fillId="4" borderId="34" xfId="3" applyFont="1" applyFill="1" applyBorder="1" applyAlignment="1">
      <alignment horizontal="left" vertical="center" wrapText="1"/>
    </xf>
    <xf numFmtId="0" fontId="16" fillId="4" borderId="36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center" wrapText="1"/>
    </xf>
    <xf numFmtId="0" fontId="16" fillId="0" borderId="0" xfId="3" applyFont="1" applyFill="1" applyBorder="1" applyAlignment="1">
      <alignment horizontal="center" wrapText="1"/>
    </xf>
    <xf numFmtId="0" fontId="16" fillId="0" borderId="0" xfId="3" applyFont="1" applyFill="1" applyAlignment="1">
      <alignment horizontal="center" vertical="top" wrapText="1"/>
    </xf>
    <xf numFmtId="0" fontId="24" fillId="5" borderId="46" xfId="1" applyFont="1" applyFill="1" applyBorder="1" applyAlignment="1">
      <alignment horizontal="center" wrapText="1"/>
    </xf>
    <xf numFmtId="0" fontId="24" fillId="5" borderId="13" xfId="1" applyFont="1" applyFill="1" applyBorder="1" applyAlignment="1">
      <alignment horizontal="center" wrapText="1"/>
    </xf>
    <xf numFmtId="0" fontId="24" fillId="5" borderId="47" xfId="1" applyFont="1" applyFill="1" applyBorder="1" applyAlignment="1">
      <alignment horizontal="center" wrapText="1"/>
    </xf>
    <xf numFmtId="0" fontId="24" fillId="5" borderId="50" xfId="1" applyFont="1" applyFill="1" applyBorder="1" applyAlignment="1">
      <alignment horizontal="center" wrapText="1"/>
    </xf>
    <xf numFmtId="0" fontId="24" fillId="0" borderId="51" xfId="1" applyFont="1" applyFill="1" applyBorder="1"/>
    <xf numFmtId="0" fontId="24" fillId="0" borderId="9" xfId="1" applyFont="1" applyFill="1" applyBorder="1"/>
    <xf numFmtId="0" fontId="24" fillId="0" borderId="52" xfId="1" applyFont="1" applyFill="1" applyBorder="1"/>
    <xf numFmtId="0" fontId="24" fillId="0" borderId="53" xfId="1" applyFont="1" applyFill="1" applyBorder="1"/>
    <xf numFmtId="0" fontId="25" fillId="0" borderId="0" xfId="6" applyFont="1" applyAlignment="1">
      <alignment horizontal="left" wrapText="1"/>
    </xf>
    <xf numFmtId="0" fontId="25" fillId="0" borderId="0" xfId="1" applyFont="1" applyAlignment="1">
      <alignment horizontal="left" wrapText="1"/>
    </xf>
    <xf numFmtId="0" fontId="27" fillId="0" borderId="0" xfId="1" applyFont="1" applyAlignment="1">
      <alignment horizontal="left" wrapText="1"/>
    </xf>
    <xf numFmtId="0" fontId="29" fillId="0" borderId="0" xfId="1" applyFont="1" applyBorder="1" applyAlignment="1">
      <alignment wrapText="1"/>
    </xf>
    <xf numFmtId="0" fontId="29" fillId="0" borderId="39" xfId="1" applyFont="1" applyBorder="1" applyAlignment="1">
      <alignment wrapText="1"/>
    </xf>
    <xf numFmtId="0" fontId="24" fillId="5" borderId="41" xfId="1" applyFont="1" applyFill="1" applyBorder="1" applyAlignment="1">
      <alignment horizontal="center" wrapText="1"/>
    </xf>
    <xf numFmtId="0" fontId="24" fillId="5" borderId="42" xfId="1" applyFont="1" applyFill="1" applyBorder="1" applyAlignment="1">
      <alignment horizontal="center" wrapText="1"/>
    </xf>
    <xf numFmtId="0" fontId="24" fillId="5" borderId="43" xfId="1" applyFont="1" applyFill="1" applyBorder="1" applyAlignment="1">
      <alignment horizontal="center" wrapText="1"/>
    </xf>
    <xf numFmtId="0" fontId="24" fillId="5" borderId="18" xfId="1" applyFont="1" applyFill="1" applyBorder="1" applyAlignment="1">
      <alignment horizontal="center" wrapText="1"/>
    </xf>
    <xf numFmtId="0" fontId="24" fillId="5" borderId="48" xfId="1" applyFont="1" applyFill="1" applyBorder="1" applyAlignment="1">
      <alignment horizontal="center" wrapText="1"/>
    </xf>
    <xf numFmtId="0" fontId="24" fillId="5" borderId="44" xfId="1" applyFont="1" applyFill="1" applyBorder="1" applyAlignment="1">
      <alignment horizontal="center" wrapText="1"/>
    </xf>
    <xf numFmtId="0" fontId="24" fillId="5" borderId="49" xfId="1" applyFont="1" applyFill="1" applyBorder="1" applyAlignment="1">
      <alignment horizontal="center" wrapText="1"/>
    </xf>
    <xf numFmtId="0" fontId="30" fillId="5" borderId="44" xfId="3" applyFont="1" applyFill="1" applyBorder="1" applyAlignment="1">
      <alignment wrapText="1"/>
    </xf>
    <xf numFmtId="0" fontId="30" fillId="5" borderId="49" xfId="3" applyFont="1" applyFill="1" applyBorder="1" applyAlignment="1">
      <alignment wrapText="1"/>
    </xf>
    <xf numFmtId="0" fontId="24" fillId="5" borderId="45" xfId="1" applyFont="1" applyFill="1" applyBorder="1" applyAlignment="1">
      <alignment horizontal="center" wrapText="1"/>
    </xf>
    <xf numFmtId="0" fontId="24" fillId="5" borderId="10" xfId="1" applyFont="1" applyFill="1" applyBorder="1" applyAlignment="1">
      <alignment horizontal="center" wrapText="1"/>
    </xf>
    <xf numFmtId="0" fontId="29" fillId="0" borderId="51" xfId="1" applyFont="1" applyBorder="1"/>
    <xf numFmtId="0" fontId="29" fillId="0" borderId="53" xfId="1" applyFont="1" applyBorder="1"/>
    <xf numFmtId="0" fontId="24" fillId="7" borderId="51" xfId="1" applyFont="1" applyFill="1" applyBorder="1"/>
    <xf numFmtId="0" fontId="24" fillId="7" borderId="53" xfId="1" applyFont="1" applyFill="1" applyBorder="1"/>
    <xf numFmtId="0" fontId="31" fillId="4" borderId="51" xfId="1" applyFont="1" applyFill="1" applyBorder="1"/>
    <xf numFmtId="0" fontId="24" fillId="4" borderId="53" xfId="1" applyFont="1" applyFill="1" applyBorder="1"/>
    <xf numFmtId="0" fontId="24" fillId="6" borderId="18" xfId="1" applyFont="1" applyFill="1" applyBorder="1" applyAlignment="1">
      <alignment horizontal="center" vertical="center" wrapText="1"/>
    </xf>
    <xf numFmtId="0" fontId="24" fillId="6" borderId="59" xfId="1" applyFont="1" applyFill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  <xf numFmtId="0" fontId="25" fillId="0" borderId="31" xfId="1" applyFont="1" applyBorder="1" applyAlignment="1">
      <alignment horizontal="center" vertical="center" wrapText="1"/>
    </xf>
    <xf numFmtId="0" fontId="25" fillId="0" borderId="48" xfId="1" applyFont="1" applyBorder="1" applyAlignment="1">
      <alignment horizontal="center" vertical="center" wrapText="1"/>
    </xf>
    <xf numFmtId="0" fontId="25" fillId="0" borderId="60" xfId="1" applyFont="1" applyBorder="1" applyAlignment="1">
      <alignment horizontal="center" vertical="center" wrapText="1"/>
    </xf>
    <xf numFmtId="0" fontId="24" fillId="6" borderId="37" xfId="1" applyFont="1" applyFill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25" fillId="0" borderId="61" xfId="1" applyFont="1" applyBorder="1" applyAlignment="1">
      <alignment horizontal="center" vertical="center" wrapText="1"/>
    </xf>
    <xf numFmtId="0" fontId="24" fillId="7" borderId="51" xfId="1" applyFont="1" applyFill="1" applyBorder="1" applyAlignment="1"/>
    <xf numFmtId="0" fontId="24" fillId="7" borderId="52" xfId="1" applyFont="1" applyFill="1" applyBorder="1" applyAlignment="1"/>
    <xf numFmtId="0" fontId="25" fillId="0" borderId="53" xfId="1" applyFont="1" applyBorder="1" applyAlignment="1"/>
    <xf numFmtId="0" fontId="31" fillId="5" borderId="51" xfId="1" applyFont="1" applyFill="1" applyBorder="1"/>
    <xf numFmtId="0" fontId="24" fillId="5" borderId="53" xfId="1" applyFont="1" applyFill="1" applyBorder="1"/>
    <xf numFmtId="0" fontId="29" fillId="0" borderId="63" xfId="1" applyFont="1" applyBorder="1"/>
    <xf numFmtId="0" fontId="29" fillId="0" borderId="64" xfId="1" applyFont="1" applyBorder="1"/>
    <xf numFmtId="0" fontId="31" fillId="0" borderId="51" xfId="1" applyFont="1" applyFill="1" applyBorder="1"/>
    <xf numFmtId="4" fontId="31" fillId="0" borderId="66" xfId="1" applyNumberFormat="1" applyFont="1" applyFill="1" applyBorder="1" applyAlignment="1">
      <alignment vertical="center"/>
    </xf>
    <xf numFmtId="4" fontId="31" fillId="0" borderId="52" xfId="1" applyNumberFormat="1" applyFont="1" applyFill="1" applyBorder="1" applyAlignment="1">
      <alignment vertical="center"/>
    </xf>
    <xf numFmtId="0" fontId="25" fillId="0" borderId="53" xfId="1" applyFont="1" applyFill="1" applyBorder="1" applyAlignment="1"/>
    <xf numFmtId="0" fontId="29" fillId="0" borderId="51" xfId="1" applyFont="1" applyFill="1" applyBorder="1"/>
    <xf numFmtId="0" fontId="29" fillId="0" borderId="53" xfId="1" applyFont="1" applyFill="1" applyBorder="1"/>
    <xf numFmtId="0" fontId="26" fillId="0" borderId="41" xfId="3" applyFont="1" applyFill="1" applyBorder="1" applyAlignment="1" applyProtection="1">
      <alignment vertical="center" wrapText="1"/>
    </xf>
    <xf numFmtId="0" fontId="26" fillId="0" borderId="42" xfId="3" applyFont="1" applyFill="1" applyBorder="1" applyAlignment="1" applyProtection="1">
      <alignment vertical="center" wrapText="1"/>
    </xf>
    <xf numFmtId="0" fontId="26" fillId="0" borderId="43" xfId="3" applyFont="1" applyFill="1" applyBorder="1" applyAlignment="1" applyProtection="1">
      <alignment vertical="center" wrapText="1"/>
    </xf>
    <xf numFmtId="14" fontId="24" fillId="0" borderId="0" xfId="1" applyNumberFormat="1" applyFont="1" applyBorder="1" applyAlignment="1">
      <alignment horizontal="left" wrapText="1"/>
    </xf>
    <xf numFmtId="0" fontId="24" fillId="0" borderId="0" xfId="1" applyFont="1" applyBorder="1" applyAlignment="1">
      <alignment horizontal="left" wrapText="1"/>
    </xf>
    <xf numFmtId="0" fontId="35" fillId="0" borderId="0" xfId="1" applyFont="1" applyAlignment="1">
      <alignment horizontal="left"/>
    </xf>
    <xf numFmtId="0" fontId="33" fillId="0" borderId="0" xfId="1" applyFont="1" applyAlignment="1"/>
    <xf numFmtId="0" fontId="24" fillId="6" borderId="37" xfId="1" applyFont="1" applyFill="1" applyBorder="1" applyAlignment="1">
      <alignment horizontal="center" wrapText="1"/>
    </xf>
    <xf numFmtId="0" fontId="25" fillId="0" borderId="38" xfId="1" applyFont="1" applyBorder="1" applyAlignment="1">
      <alignment horizontal="center" wrapText="1"/>
    </xf>
    <xf numFmtId="0" fontId="24" fillId="6" borderId="86" xfId="1" applyFont="1" applyFill="1" applyBorder="1" applyAlignment="1">
      <alignment horizontal="center" wrapText="1"/>
    </xf>
    <xf numFmtId="0" fontId="24" fillId="6" borderId="87" xfId="1" applyFont="1" applyFill="1" applyBorder="1" applyAlignment="1">
      <alignment horizontal="center" wrapText="1"/>
    </xf>
    <xf numFmtId="0" fontId="24" fillId="6" borderId="71" xfId="1" applyFont="1" applyFill="1" applyBorder="1" applyAlignment="1">
      <alignment horizontal="center" wrapText="1"/>
    </xf>
    <xf numFmtId="0" fontId="24" fillId="5" borderId="51" xfId="1" applyFont="1" applyFill="1" applyBorder="1"/>
    <xf numFmtId="0" fontId="24" fillId="5" borderId="67" xfId="1" applyFont="1" applyFill="1" applyBorder="1"/>
    <xf numFmtId="0" fontId="24" fillId="5" borderId="68" xfId="1" applyFont="1" applyFill="1" applyBorder="1"/>
    <xf numFmtId="0" fontId="32" fillId="0" borderId="0" xfId="1" applyFont="1" applyFill="1" applyAlignment="1">
      <alignment horizontal="left"/>
    </xf>
    <xf numFmtId="0" fontId="33" fillId="0" borderId="0" xfId="1" applyFont="1" applyFill="1" applyAlignment="1">
      <alignment horizontal="left"/>
    </xf>
    <xf numFmtId="0" fontId="29" fillId="0" borderId="102" xfId="1" applyFont="1" applyBorder="1" applyAlignment="1">
      <alignment wrapText="1"/>
    </xf>
    <xf numFmtId="0" fontId="29" fillId="0" borderId="4" xfId="1" applyFont="1" applyBorder="1" applyAlignment="1">
      <alignment wrapText="1"/>
    </xf>
    <xf numFmtId="0" fontId="29" fillId="0" borderId="48" xfId="1" applyFont="1" applyFill="1" applyBorder="1" applyAlignment="1">
      <alignment horizontal="left" wrapText="1" indent="1"/>
    </xf>
    <xf numFmtId="0" fontId="29" fillId="0" borderId="10" xfId="1" applyFont="1" applyFill="1" applyBorder="1" applyAlignment="1">
      <alignment horizontal="left" wrapText="1" indent="1"/>
    </xf>
    <xf numFmtId="0" fontId="29" fillId="0" borderId="51" xfId="1" applyFont="1" applyFill="1" applyBorder="1" applyAlignment="1">
      <alignment horizontal="left" wrapText="1" indent="1"/>
    </xf>
    <xf numFmtId="0" fontId="29" fillId="0" borderId="15" xfId="1" applyFont="1" applyFill="1" applyBorder="1" applyAlignment="1">
      <alignment horizontal="left" wrapText="1" indent="1"/>
    </xf>
    <xf numFmtId="0" fontId="29" fillId="0" borderId="67" xfId="1" applyFont="1" applyFill="1" applyBorder="1" applyAlignment="1">
      <alignment horizontal="left" wrapText="1" indent="1"/>
    </xf>
    <xf numFmtId="0" fontId="29" fillId="0" borderId="103" xfId="1" applyFont="1" applyFill="1" applyBorder="1" applyAlignment="1">
      <alignment horizontal="left" wrapText="1" indent="1"/>
    </xf>
    <xf numFmtId="0" fontId="24" fillId="6" borderId="76" xfId="1" applyFont="1" applyFill="1" applyBorder="1" applyAlignment="1">
      <alignment wrapText="1"/>
    </xf>
    <xf numFmtId="0" fontId="24" fillId="6" borderId="101" xfId="1" applyFont="1" applyFill="1" applyBorder="1" applyAlignment="1">
      <alignment wrapText="1"/>
    </xf>
    <xf numFmtId="0" fontId="29" fillId="0" borderId="51" xfId="1" applyFont="1" applyBorder="1" applyAlignment="1">
      <alignment wrapText="1"/>
    </xf>
    <xf numFmtId="0" fontId="29" fillId="0" borderId="15" xfId="1" applyFont="1" applyBorder="1" applyAlignment="1">
      <alignment wrapText="1"/>
    </xf>
    <xf numFmtId="4" fontId="26" fillId="5" borderId="18" xfId="1" applyNumberFormat="1" applyFont="1" applyFill="1" applyBorder="1" applyAlignment="1" applyProtection="1">
      <alignment horizontal="center" vertical="center"/>
      <protection locked="0"/>
    </xf>
    <xf numFmtId="4" fontId="26" fillId="5" borderId="21" xfId="1" applyNumberFormat="1" applyFont="1" applyFill="1" applyBorder="1" applyAlignment="1" applyProtection="1">
      <alignment horizontal="center" vertical="center"/>
      <protection locked="0"/>
    </xf>
    <xf numFmtId="4" fontId="26" fillId="5" borderId="59" xfId="1" applyNumberFormat="1" applyFont="1" applyFill="1" applyBorder="1" applyAlignment="1" applyProtection="1">
      <alignment horizontal="center" vertical="center"/>
      <protection locked="0"/>
    </xf>
    <xf numFmtId="4" fontId="26" fillId="5" borderId="112" xfId="1" applyNumberFormat="1" applyFont="1" applyFill="1" applyBorder="1" applyAlignment="1" applyProtection="1">
      <alignment horizontal="center" vertical="center"/>
      <protection locked="0"/>
    </xf>
    <xf numFmtId="4" fontId="26" fillId="5" borderId="39" xfId="1" applyNumberFormat="1" applyFont="1" applyFill="1" applyBorder="1" applyAlignment="1" applyProtection="1">
      <alignment horizontal="center" vertical="center"/>
      <protection locked="0"/>
    </xf>
    <xf numFmtId="4" fontId="26" fillId="5" borderId="40" xfId="1" applyNumberFormat="1" applyFont="1" applyFill="1" applyBorder="1" applyAlignment="1" applyProtection="1">
      <alignment horizontal="center" vertical="center"/>
      <protection locked="0"/>
    </xf>
    <xf numFmtId="4" fontId="31" fillId="5" borderId="37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77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41" xfId="1" applyNumberFormat="1" applyFont="1" applyFill="1" applyBorder="1" applyAlignment="1" applyProtection="1">
      <alignment horizontal="center" vertical="center"/>
      <protection locked="0"/>
    </xf>
    <xf numFmtId="4" fontId="31" fillId="5" borderId="42" xfId="1" applyNumberFormat="1" applyFont="1" applyFill="1" applyBorder="1" applyAlignment="1" applyProtection="1">
      <alignment horizontal="center" vertical="center"/>
      <protection locked="0"/>
    </xf>
    <xf numFmtId="4" fontId="31" fillId="5" borderId="43" xfId="1" applyNumberFormat="1" applyFont="1" applyFill="1" applyBorder="1" applyAlignment="1" applyProtection="1">
      <alignment horizontal="center" vertical="center"/>
      <protection locked="0"/>
    </xf>
    <xf numFmtId="4" fontId="26" fillId="8" borderId="37" xfId="1" applyNumberFormat="1" applyFont="1" applyFill="1" applyBorder="1" applyAlignment="1" applyProtection="1">
      <alignment horizontal="center" vertical="center" wrapText="1"/>
      <protection locked="0"/>
    </xf>
    <xf numFmtId="4" fontId="26" fillId="8" borderId="35" xfId="1" applyNumberFormat="1" applyFont="1" applyFill="1" applyBorder="1" applyAlignment="1" applyProtection="1">
      <alignment horizontal="center" vertical="center" wrapText="1"/>
      <protection locked="0"/>
    </xf>
    <xf numFmtId="4" fontId="25" fillId="0" borderId="86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87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71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113" xfId="1" applyNumberFormat="1" applyFont="1" applyFill="1" applyBorder="1" applyAlignment="1" applyProtection="1">
      <alignment horizontal="left" vertical="center" wrapText="1" indent="2"/>
      <protection locked="0"/>
    </xf>
    <xf numFmtId="0" fontId="25" fillId="0" borderId="105" xfId="1" applyFont="1" applyFill="1" applyBorder="1" applyAlignment="1">
      <alignment horizontal="left" vertical="center" wrapText="1" indent="2"/>
    </xf>
    <xf numFmtId="0" fontId="25" fillId="0" borderId="72" xfId="1" applyFont="1" applyFill="1" applyBorder="1" applyAlignment="1">
      <alignment horizontal="left" vertical="center" wrapText="1" indent="2"/>
    </xf>
    <xf numFmtId="4" fontId="37" fillId="0" borderId="0" xfId="1" applyNumberFormat="1" applyFont="1" applyAlignment="1">
      <alignment horizontal="left" vertical="center" wrapText="1"/>
    </xf>
    <xf numFmtId="0" fontId="33" fillId="0" borderId="0" xfId="1" applyFont="1" applyAlignment="1">
      <alignment vertical="center"/>
    </xf>
    <xf numFmtId="4" fontId="26" fillId="8" borderId="41" xfId="1" applyNumberFormat="1" applyFont="1" applyFill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4" fontId="26" fillId="0" borderId="86" xfId="1" applyNumberFormat="1" applyFont="1" applyFill="1" applyBorder="1" applyAlignment="1">
      <alignment horizontal="left" vertical="center" wrapText="1"/>
    </xf>
    <xf numFmtId="0" fontId="25" fillId="0" borderId="71" xfId="1" applyFont="1" applyFill="1" applyBorder="1" applyAlignment="1">
      <alignment vertical="center"/>
    </xf>
    <xf numFmtId="4" fontId="26" fillId="8" borderId="43" xfId="1" applyNumberFormat="1" applyFont="1" applyFill="1" applyBorder="1" applyAlignment="1">
      <alignment horizontal="center" vertical="center"/>
    </xf>
    <xf numFmtId="0" fontId="25" fillId="0" borderId="71" xfId="1" applyFont="1" applyFill="1" applyBorder="1" applyAlignment="1">
      <alignment horizontal="left" vertical="center" wrapText="1"/>
    </xf>
    <xf numFmtId="4" fontId="26" fillId="0" borderId="0" xfId="1" applyNumberFormat="1" applyFont="1" applyFill="1" applyBorder="1" applyAlignment="1" applyProtection="1">
      <alignment horizontal="left" vertical="center"/>
      <protection locked="0"/>
    </xf>
    <xf numFmtId="0" fontId="29" fillId="0" borderId="0" xfId="1" applyFont="1" applyAlignment="1">
      <alignment horizontal="left" vertical="center"/>
    </xf>
    <xf numFmtId="4" fontId="26" fillId="0" borderId="86" xfId="1" applyNumberFormat="1" applyFont="1" applyFill="1" applyBorder="1" applyAlignment="1" applyProtection="1">
      <alignment vertical="center" wrapText="1"/>
      <protection locked="0"/>
    </xf>
    <xf numFmtId="0" fontId="25" fillId="0" borderId="115" xfId="1" applyFont="1" applyBorder="1" applyAlignment="1">
      <alignment vertical="center"/>
    </xf>
    <xf numFmtId="4" fontId="26" fillId="0" borderId="113" xfId="1" applyNumberFormat="1" applyFont="1" applyFill="1" applyBorder="1" applyAlignment="1" applyProtection="1">
      <alignment vertical="center" wrapText="1"/>
      <protection locked="0"/>
    </xf>
    <xf numFmtId="0" fontId="25" fillId="0" borderId="88" xfId="1" applyFont="1" applyBorder="1" applyAlignment="1">
      <alignment vertical="center"/>
    </xf>
    <xf numFmtId="4" fontId="31" fillId="0" borderId="113" xfId="1" applyNumberFormat="1" applyFont="1" applyFill="1" applyBorder="1" applyAlignment="1" applyProtection="1">
      <alignment vertical="center" wrapText="1"/>
      <protection locked="0"/>
    </xf>
    <xf numFmtId="4" fontId="25" fillId="0" borderId="114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26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91" xfId="1" applyNumberFormat="1" applyFont="1" applyFill="1" applyBorder="1" applyAlignment="1" applyProtection="1">
      <alignment horizontal="left" vertical="center" wrapText="1"/>
      <protection locked="0"/>
    </xf>
    <xf numFmtId="165" fontId="31" fillId="5" borderId="41" xfId="7" applyFont="1" applyFill="1" applyBorder="1" applyAlignment="1" applyProtection="1">
      <alignment horizontal="left" vertical="center" wrapText="1"/>
      <protection locked="0"/>
    </xf>
    <xf numFmtId="165" fontId="31" fillId="5" borderId="42" xfId="7" applyFont="1" applyFill="1" applyBorder="1" applyAlignment="1" applyProtection="1">
      <alignment horizontal="left" vertical="center" wrapText="1"/>
      <protection locked="0"/>
    </xf>
    <xf numFmtId="165" fontId="31" fillId="5" borderId="43" xfId="7" applyFont="1" applyFill="1" applyBorder="1" applyAlignment="1" applyProtection="1">
      <alignment horizontal="left" vertical="center" wrapText="1"/>
      <protection locked="0"/>
    </xf>
    <xf numFmtId="4" fontId="37" fillId="0" borderId="0" xfId="1" applyNumberFormat="1" applyFont="1" applyAlignment="1" applyProtection="1">
      <alignment horizontal="left" vertical="center"/>
      <protection locked="0"/>
    </xf>
    <xf numFmtId="4" fontId="26" fillId="5" borderId="41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43" xfId="1" applyFont="1" applyBorder="1" applyAlignment="1">
      <alignment horizontal="center" vertical="center"/>
    </xf>
    <xf numFmtId="4" fontId="28" fillId="0" borderId="113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88" xfId="1" applyFont="1" applyFill="1" applyBorder="1" applyAlignment="1">
      <alignment vertical="center"/>
    </xf>
    <xf numFmtId="4" fontId="25" fillId="0" borderId="113" xfId="1" applyNumberFormat="1" applyFont="1" applyFill="1" applyBorder="1" applyAlignment="1">
      <alignment horizontal="left" vertical="center" wrapText="1"/>
    </xf>
    <xf numFmtId="4" fontId="28" fillId="0" borderId="113" xfId="1" applyNumberFormat="1" applyFont="1" applyFill="1" applyBorder="1" applyAlignment="1" applyProtection="1">
      <alignment vertical="center" wrapText="1"/>
      <protection locked="0"/>
    </xf>
    <xf numFmtId="4" fontId="26" fillId="0" borderId="41" xfId="1" applyNumberFormat="1" applyFont="1" applyFill="1" applyBorder="1" applyAlignment="1" applyProtection="1">
      <alignment vertical="center" wrapText="1"/>
      <protection locked="0"/>
    </xf>
    <xf numFmtId="0" fontId="25" fillId="0" borderId="43" xfId="1" applyFont="1" applyFill="1" applyBorder="1" applyAlignment="1">
      <alignment vertical="center"/>
    </xf>
    <xf numFmtId="4" fontId="31" fillId="5" borderId="86" xfId="1" applyNumberFormat="1" applyFont="1" applyFill="1" applyBorder="1" applyAlignment="1" applyProtection="1">
      <alignment vertical="center" wrapText="1"/>
      <protection locked="0"/>
    </xf>
    <xf numFmtId="0" fontId="25" fillId="5" borderId="115" xfId="1" applyFont="1" applyFill="1" applyBorder="1" applyAlignment="1">
      <alignment vertical="center"/>
    </xf>
    <xf numFmtId="4" fontId="28" fillId="0" borderId="113" xfId="1" applyNumberFormat="1" applyFont="1" applyFill="1" applyBorder="1" applyAlignment="1">
      <alignment horizontal="left" vertical="center"/>
    </xf>
    <xf numFmtId="4" fontId="28" fillId="0" borderId="113" xfId="1" applyNumberFormat="1" applyFont="1" applyFill="1" applyBorder="1" applyAlignment="1">
      <alignment horizontal="left" vertical="center" wrapText="1"/>
    </xf>
    <xf numFmtId="4" fontId="28" fillId="0" borderId="118" xfId="1" applyNumberFormat="1" applyFont="1" applyFill="1" applyBorder="1" applyAlignment="1" applyProtection="1">
      <alignment vertical="center" wrapText="1"/>
      <protection locked="0"/>
    </xf>
    <xf numFmtId="0" fontId="25" fillId="0" borderId="119" xfId="1" applyFont="1" applyFill="1" applyBorder="1" applyAlignment="1">
      <alignment vertical="center"/>
    </xf>
    <xf numFmtId="4" fontId="28" fillId="0" borderId="118" xfId="1" applyNumberFormat="1" applyFont="1" applyBorder="1" applyAlignment="1" applyProtection="1">
      <alignment vertical="center" wrapText="1"/>
      <protection locked="0"/>
    </xf>
    <xf numFmtId="4" fontId="28" fillId="0" borderId="75" xfId="1" applyNumberFormat="1" applyFont="1" applyBorder="1" applyAlignment="1" applyProtection="1">
      <alignment vertical="center" wrapText="1"/>
      <protection locked="0"/>
    </xf>
    <xf numFmtId="4" fontId="31" fillId="5" borderId="41" xfId="1" applyNumberFormat="1" applyFont="1" applyFill="1" applyBorder="1" applyAlignment="1" applyProtection="1">
      <alignment vertical="center" wrapText="1"/>
      <protection locked="0"/>
    </xf>
    <xf numFmtId="4" fontId="31" fillId="8" borderId="43" xfId="1" applyNumberFormat="1" applyFont="1" applyFill="1" applyBorder="1" applyAlignment="1" applyProtection="1">
      <alignment vertical="center" wrapText="1"/>
      <protection locked="0"/>
    </xf>
    <xf numFmtId="4" fontId="28" fillId="0" borderId="86" xfId="1" applyNumberFormat="1" applyFont="1" applyBorder="1" applyAlignment="1" applyProtection="1">
      <alignment vertical="center" wrapText="1"/>
      <protection locked="0"/>
    </xf>
    <xf numFmtId="4" fontId="28" fillId="0" borderId="71" xfId="1" applyNumberFormat="1" applyFont="1" applyBorder="1" applyAlignment="1" applyProtection="1">
      <alignment vertical="center" wrapText="1"/>
      <protection locked="0"/>
    </xf>
    <xf numFmtId="4" fontId="28" fillId="0" borderId="113" xfId="1" applyNumberFormat="1" applyFont="1" applyBorder="1" applyAlignment="1" applyProtection="1">
      <alignment vertical="center" wrapText="1"/>
      <protection locked="0"/>
    </xf>
    <xf numFmtId="4" fontId="28" fillId="0" borderId="72" xfId="1" applyNumberFormat="1" applyFont="1" applyBorder="1" applyAlignment="1" applyProtection="1">
      <alignment vertical="center" wrapText="1"/>
      <protection locked="0"/>
    </xf>
    <xf numFmtId="0" fontId="25" fillId="0" borderId="120" xfId="1" applyFont="1" applyBorder="1" applyAlignment="1">
      <alignment vertical="center"/>
    </xf>
    <xf numFmtId="4" fontId="37" fillId="0" borderId="0" xfId="1" applyNumberFormat="1" applyFont="1" applyFill="1" applyAlignment="1">
      <alignment horizontal="left" vertical="center" wrapText="1"/>
    </xf>
    <xf numFmtId="0" fontId="33" fillId="0" borderId="0" xfId="1" applyFont="1" applyFill="1" applyAlignment="1">
      <alignment vertical="center" wrapText="1"/>
    </xf>
    <xf numFmtId="0" fontId="33" fillId="0" borderId="0" xfId="1" applyFont="1" applyFill="1" applyAlignment="1">
      <alignment vertical="center"/>
    </xf>
    <xf numFmtId="4" fontId="28" fillId="0" borderId="86" xfId="1" applyNumberFormat="1" applyFont="1" applyFill="1" applyBorder="1" applyAlignment="1">
      <alignment horizontal="left" vertical="center" wrapText="1"/>
    </xf>
    <xf numFmtId="4" fontId="28" fillId="0" borderId="71" xfId="1" applyNumberFormat="1" applyFont="1" applyFill="1" applyBorder="1" applyAlignment="1">
      <alignment horizontal="left" vertical="center" wrapText="1"/>
    </xf>
    <xf numFmtId="4" fontId="28" fillId="0" borderId="118" xfId="1" applyNumberFormat="1" applyFont="1" applyFill="1" applyBorder="1" applyAlignment="1">
      <alignment horizontal="left" vertical="center" wrapText="1"/>
    </xf>
    <xf numFmtId="4" fontId="28" fillId="0" borderId="75" xfId="1" applyNumberFormat="1" applyFont="1" applyFill="1" applyBorder="1" applyAlignment="1">
      <alignment horizontal="left" vertical="center" wrapText="1"/>
    </xf>
    <xf numFmtId="4" fontId="31" fillId="5" borderId="41" xfId="1" applyNumberFormat="1" applyFont="1" applyFill="1" applyBorder="1" applyAlignment="1">
      <alignment horizontal="left" vertical="center" wrapText="1"/>
    </xf>
    <xf numFmtId="4" fontId="31" fillId="5" borderId="43" xfId="1" applyNumberFormat="1" applyFont="1" applyFill="1" applyBorder="1" applyAlignment="1">
      <alignment horizontal="left" vertical="center" wrapText="1"/>
    </xf>
    <xf numFmtId="4" fontId="37" fillId="0" borderId="0" xfId="1" applyNumberFormat="1" applyFont="1" applyFill="1" applyBorder="1" applyAlignment="1">
      <alignment horizontal="left" vertical="center" wrapText="1"/>
    </xf>
    <xf numFmtId="4" fontId="26" fillId="5" borderId="41" xfId="1" applyNumberFormat="1" applyFont="1" applyFill="1" applyBorder="1" applyAlignment="1">
      <alignment horizontal="center" vertical="center" wrapText="1"/>
    </xf>
    <xf numFmtId="0" fontId="25" fillId="0" borderId="43" xfId="1" applyFont="1" applyBorder="1" applyAlignment="1">
      <alignment vertical="center"/>
    </xf>
    <xf numFmtId="4" fontId="31" fillId="8" borderId="41" xfId="1" applyNumberFormat="1" applyFont="1" applyFill="1" applyBorder="1" applyAlignment="1">
      <alignment horizontal="center" vertical="center" wrapText="1"/>
    </xf>
    <xf numFmtId="4" fontId="31" fillId="8" borderId="43" xfId="1" applyNumberFormat="1" applyFont="1" applyFill="1" applyBorder="1" applyAlignment="1">
      <alignment horizontal="center" vertical="center" wrapText="1"/>
    </xf>
    <xf numFmtId="4" fontId="28" fillId="0" borderId="113" xfId="1" applyNumberFormat="1" applyFont="1" applyBorder="1" applyAlignment="1" applyProtection="1">
      <alignment horizontal="justify" vertical="center"/>
      <protection locked="0"/>
    </xf>
    <xf numFmtId="4" fontId="28" fillId="0" borderId="72" xfId="1" applyNumberFormat="1" applyFont="1" applyBorder="1" applyAlignment="1" applyProtection="1">
      <alignment horizontal="justify" vertical="center"/>
      <protection locked="0"/>
    </xf>
    <xf numFmtId="4" fontId="31" fillId="0" borderId="121" xfId="1" applyNumberFormat="1" applyFont="1" applyBorder="1" applyAlignment="1" applyProtection="1">
      <alignment horizontal="justify" vertical="center"/>
      <protection locked="0"/>
    </xf>
    <xf numFmtId="4" fontId="31" fillId="0" borderId="109" xfId="1" applyNumberFormat="1" applyFont="1" applyBorder="1" applyAlignment="1" applyProtection="1">
      <alignment horizontal="justify" vertical="center"/>
      <protection locked="0"/>
    </xf>
    <xf numFmtId="4" fontId="31" fillId="0" borderId="113" xfId="1" applyNumberFormat="1" applyFont="1" applyBorder="1" applyAlignment="1" applyProtection="1">
      <alignment horizontal="justify" vertical="center"/>
      <protection locked="0"/>
    </xf>
    <xf numFmtId="4" fontId="31" fillId="0" borderId="72" xfId="1" applyNumberFormat="1" applyFont="1" applyBorder="1" applyAlignment="1" applyProtection="1">
      <alignment horizontal="justify" vertical="center"/>
      <protection locked="0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4" fontId="31" fillId="0" borderId="86" xfId="1" applyNumberFormat="1" applyFont="1" applyBorder="1" applyAlignment="1" applyProtection="1">
      <alignment horizontal="justify" vertical="center"/>
      <protection locked="0"/>
    </xf>
    <xf numFmtId="4" fontId="31" fillId="0" borderId="71" xfId="1" applyNumberFormat="1" applyFont="1" applyBorder="1" applyAlignment="1" applyProtection="1">
      <alignment horizontal="justify" vertical="center"/>
      <protection locked="0"/>
    </xf>
    <xf numFmtId="4" fontId="31" fillId="0" borderId="41" xfId="1" applyNumberFormat="1" applyFont="1" applyFill="1" applyBorder="1" applyAlignment="1" applyProtection="1">
      <alignment vertical="center" wrapText="1"/>
      <protection locked="0"/>
    </xf>
    <xf numFmtId="4" fontId="31" fillId="0" borderId="118" xfId="1" applyNumberFormat="1" applyFont="1" applyBorder="1" applyAlignment="1" applyProtection="1">
      <alignment horizontal="justify" vertical="center"/>
      <protection locked="0"/>
    </xf>
    <xf numFmtId="4" fontId="31" fillId="0" borderId="75" xfId="1" applyNumberFormat="1" applyFont="1" applyBorder="1" applyAlignment="1" applyProtection="1">
      <alignment horizontal="justify" vertical="center"/>
      <protection locked="0"/>
    </xf>
    <xf numFmtId="4" fontId="31" fillId="8" borderId="41" xfId="1" applyNumberFormat="1" applyFont="1" applyFill="1" applyBorder="1" applyAlignment="1" applyProtection="1">
      <alignment horizontal="justify" vertical="center"/>
      <protection locked="0"/>
    </xf>
    <xf numFmtId="4" fontId="31" fillId="8" borderId="43" xfId="1" applyNumberFormat="1" applyFont="1" applyFill="1" applyBorder="1" applyAlignment="1" applyProtection="1">
      <alignment horizontal="justify" vertical="center"/>
      <protection locked="0"/>
    </xf>
    <xf numFmtId="4" fontId="26" fillId="8" borderId="41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43" xfId="1" applyFont="1" applyBorder="1" applyAlignment="1">
      <alignment horizontal="left" vertical="center"/>
    </xf>
    <xf numFmtId="4" fontId="28" fillId="0" borderId="86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115" xfId="1" applyFont="1" applyFill="1" applyBorder="1" applyAlignment="1">
      <alignment vertical="center"/>
    </xf>
    <xf numFmtId="4" fontId="41" fillId="0" borderId="0" xfId="1" applyNumberFormat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 wrapText="1"/>
    </xf>
    <xf numFmtId="4" fontId="32" fillId="0" borderId="0" xfId="1" applyNumberFormat="1" applyFont="1" applyFill="1" applyBorder="1" applyAlignment="1" applyProtection="1">
      <alignment horizontal="left" vertical="center"/>
      <protection locked="0"/>
    </xf>
    <xf numFmtId="4" fontId="25" fillId="0" borderId="113" xfId="1" applyNumberFormat="1" applyFont="1" applyFill="1" applyBorder="1" applyAlignment="1" applyProtection="1">
      <alignment horizontal="left" vertical="center"/>
      <protection locked="0"/>
    </xf>
    <xf numFmtId="4" fontId="25" fillId="0" borderId="72" xfId="1" applyNumberFormat="1" applyFont="1" applyFill="1" applyBorder="1" applyAlignment="1" applyProtection="1">
      <alignment horizontal="left" vertical="center"/>
      <protection locked="0"/>
    </xf>
    <xf numFmtId="4" fontId="28" fillId="0" borderId="113" xfId="1" applyNumberFormat="1" applyFont="1" applyBorder="1" applyAlignment="1" applyProtection="1">
      <alignment horizontal="left" vertical="center"/>
      <protection locked="0"/>
    </xf>
    <xf numFmtId="4" fontId="28" fillId="0" borderId="72" xfId="1" applyNumberFormat="1" applyFont="1" applyBorder="1" applyAlignment="1" applyProtection="1">
      <alignment horizontal="left" vertical="center"/>
      <protection locked="0"/>
    </xf>
    <xf numFmtId="4" fontId="28" fillId="0" borderId="72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113" xfId="1" applyNumberFormat="1" applyFont="1" applyFill="1" applyBorder="1" applyAlignment="1" applyProtection="1">
      <alignment horizontal="left" vertical="center"/>
      <protection locked="0"/>
    </xf>
    <xf numFmtId="4" fontId="28" fillId="0" borderId="72" xfId="1" applyNumberFormat="1" applyFont="1" applyFill="1" applyBorder="1" applyAlignment="1" applyProtection="1">
      <alignment horizontal="left" vertical="center"/>
      <protection locked="0"/>
    </xf>
    <xf numFmtId="0" fontId="25" fillId="0" borderId="43" xfId="1" applyFont="1" applyBorder="1" applyAlignment="1">
      <alignment vertical="center" wrapText="1"/>
    </xf>
    <xf numFmtId="4" fontId="28" fillId="0" borderId="0" xfId="1" applyNumberFormat="1" applyFont="1" applyAlignment="1">
      <alignment vertical="center"/>
    </xf>
    <xf numFmtId="4" fontId="31" fillId="5" borderId="41" xfId="1" applyNumberFormat="1" applyFont="1" applyFill="1" applyBorder="1" applyAlignment="1" applyProtection="1">
      <alignment horizontal="left" vertical="center"/>
      <protection locked="0"/>
    </xf>
    <xf numFmtId="4" fontId="31" fillId="5" borderId="43" xfId="1" applyNumberFormat="1" applyFont="1" applyFill="1" applyBorder="1" applyAlignment="1" applyProtection="1">
      <alignment horizontal="left" vertical="center"/>
      <protection locked="0"/>
    </xf>
    <xf numFmtId="4" fontId="28" fillId="0" borderId="118" xfId="1" applyNumberFormat="1" applyFont="1" applyBorder="1" applyAlignment="1" applyProtection="1">
      <alignment horizontal="left" vertical="center"/>
      <protection locked="0"/>
    </xf>
    <xf numFmtId="4" fontId="28" fillId="0" borderId="75" xfId="1" applyNumberFormat="1" applyFont="1" applyBorder="1" applyAlignment="1" applyProtection="1">
      <alignment horizontal="left" vertical="center"/>
      <protection locked="0"/>
    </xf>
    <xf numFmtId="4" fontId="28" fillId="0" borderId="113" xfId="1" applyNumberFormat="1" applyFont="1" applyFill="1" applyBorder="1" applyAlignment="1" applyProtection="1">
      <alignment vertical="center"/>
      <protection locked="0"/>
    </xf>
    <xf numFmtId="4" fontId="28" fillId="0" borderId="72" xfId="1" applyNumberFormat="1" applyFont="1" applyFill="1" applyBorder="1" applyAlignment="1" applyProtection="1">
      <alignment vertical="center"/>
      <protection locked="0"/>
    </xf>
    <xf numFmtId="4" fontId="28" fillId="0" borderId="72" xfId="1" applyNumberFormat="1" applyFont="1" applyFill="1" applyBorder="1" applyAlignment="1" applyProtection="1">
      <alignment vertical="center" wrapText="1"/>
      <protection locked="0"/>
    </xf>
    <xf numFmtId="4" fontId="25" fillId="0" borderId="118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75" xfId="1" applyNumberFormat="1" applyFont="1" applyFill="1" applyBorder="1" applyAlignment="1" applyProtection="1">
      <alignment horizontal="left" vertical="center" wrapText="1"/>
      <protection locked="0"/>
    </xf>
    <xf numFmtId="4" fontId="26" fillId="8" borderId="41" xfId="1" applyNumberFormat="1" applyFont="1" applyFill="1" applyBorder="1" applyAlignment="1" applyProtection="1">
      <alignment vertical="center"/>
      <protection locked="0"/>
    </xf>
    <xf numFmtId="4" fontId="26" fillId="8" borderId="43" xfId="1" applyNumberFormat="1" applyFont="1" applyFill="1" applyBorder="1" applyAlignment="1" applyProtection="1">
      <alignment vertical="center"/>
      <protection locked="0"/>
    </xf>
    <xf numFmtId="4" fontId="37" fillId="0" borderId="0" xfId="1" applyNumberFormat="1" applyFont="1" applyFill="1" applyAlignment="1" applyProtection="1">
      <alignment horizontal="left" vertical="center"/>
      <protection locked="0"/>
    </xf>
    <xf numFmtId="4" fontId="31" fillId="5" borderId="41" xfId="1" applyNumberFormat="1" applyFont="1" applyFill="1" applyBorder="1" applyAlignment="1" applyProtection="1">
      <alignment horizontal="center" vertical="center" wrapText="1"/>
      <protection locked="0"/>
    </xf>
    <xf numFmtId="4" fontId="31" fillId="5" borderId="43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86" xfId="1" applyNumberFormat="1" applyFont="1" applyFill="1" applyBorder="1" applyAlignment="1" applyProtection="1">
      <alignment vertical="center"/>
      <protection locked="0"/>
    </xf>
    <xf numFmtId="4" fontId="31" fillId="0" borderId="71" xfId="1" applyNumberFormat="1" applyFont="1" applyFill="1" applyBorder="1" applyAlignment="1" applyProtection="1">
      <alignment vertical="center"/>
      <protection locked="0"/>
    </xf>
    <xf numFmtId="0" fontId="33" fillId="0" borderId="0" xfId="1" applyFont="1" applyAlignment="1">
      <alignment horizontal="left" vertical="center"/>
    </xf>
    <xf numFmtId="4" fontId="26" fillId="8" borderId="41" xfId="1" applyNumberFormat="1" applyFont="1" applyFill="1" applyBorder="1" applyAlignment="1">
      <alignment horizontal="left" vertical="center"/>
    </xf>
    <xf numFmtId="4" fontId="26" fillId="8" borderId="43" xfId="1" applyNumberFormat="1" applyFont="1" applyFill="1" applyBorder="1" applyAlignment="1">
      <alignment horizontal="left" vertical="center"/>
    </xf>
    <xf numFmtId="4" fontId="31" fillId="0" borderId="113" xfId="1" applyNumberFormat="1" applyFont="1" applyFill="1" applyBorder="1" applyAlignment="1" applyProtection="1">
      <alignment vertical="center"/>
      <protection locked="0"/>
    </xf>
    <xf numFmtId="4" fontId="31" fillId="0" borderId="72" xfId="1" applyNumberFormat="1" applyFont="1" applyFill="1" applyBorder="1" applyAlignment="1" applyProtection="1">
      <alignment vertical="center"/>
      <protection locked="0"/>
    </xf>
    <xf numFmtId="4" fontId="28" fillId="0" borderId="113" xfId="1" applyNumberFormat="1" applyFont="1" applyFill="1" applyBorder="1" applyAlignment="1" applyProtection="1">
      <alignment horizontal="left" vertical="center" indent="1"/>
      <protection locked="0"/>
    </xf>
    <xf numFmtId="4" fontId="28" fillId="0" borderId="72" xfId="1" applyNumberFormat="1" applyFont="1" applyFill="1" applyBorder="1" applyAlignment="1" applyProtection="1">
      <alignment horizontal="left" vertical="center" indent="1"/>
      <protection locked="0"/>
    </xf>
    <xf numFmtId="4" fontId="28" fillId="0" borderId="118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75" xfId="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1" applyFont="1" applyAlignment="1">
      <alignment horizontal="left" vertical="center" wrapText="1"/>
    </xf>
    <xf numFmtId="4" fontId="26" fillId="5" borderId="43" xfId="1" applyNumberFormat="1" applyFont="1" applyFill="1" applyBorder="1" applyAlignment="1" applyProtection="1">
      <alignment horizontal="center" vertical="center" wrapText="1"/>
      <protection locked="0"/>
    </xf>
    <xf numFmtId="4" fontId="31" fillId="0" borderId="86" xfId="1" applyNumberFormat="1" applyFont="1" applyBorder="1" applyAlignment="1" applyProtection="1">
      <alignment horizontal="left" vertical="center" wrapText="1"/>
      <protection locked="0"/>
    </xf>
    <xf numFmtId="4" fontId="31" fillId="0" borderId="71" xfId="1" applyNumberFormat="1" applyFont="1" applyBorder="1" applyAlignment="1" applyProtection="1">
      <alignment horizontal="left" vertical="center" wrapText="1"/>
      <protection locked="0"/>
    </xf>
    <xf numFmtId="4" fontId="31" fillId="0" borderId="113" xfId="1" applyNumberFormat="1" applyFont="1" applyBorder="1" applyAlignment="1" applyProtection="1">
      <alignment horizontal="left" vertical="center" wrapText="1"/>
      <protection locked="0"/>
    </xf>
    <xf numFmtId="4" fontId="31" fillId="0" borderId="72" xfId="1" applyNumberFormat="1" applyFont="1" applyBorder="1" applyAlignment="1" applyProtection="1">
      <alignment horizontal="left" vertical="center" wrapText="1"/>
      <protection locked="0"/>
    </xf>
    <xf numFmtId="4" fontId="31" fillId="0" borderId="113" xfId="1" applyNumberFormat="1" applyFont="1" applyFill="1" applyBorder="1" applyAlignment="1" applyProtection="1">
      <alignment horizontal="left" vertical="center" wrapText="1"/>
      <protection locked="0"/>
    </xf>
    <xf numFmtId="4" fontId="31" fillId="0" borderId="72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41" xfId="1" applyNumberFormat="1" applyFont="1" applyFill="1" applyBorder="1" applyAlignment="1" applyProtection="1">
      <alignment horizontal="left" vertical="center" wrapText="1"/>
      <protection locked="0"/>
    </xf>
    <xf numFmtId="4" fontId="28" fillId="0" borderId="43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" applyFont="1" applyFill="1" applyBorder="1" applyAlignment="1">
      <alignment wrapText="1"/>
    </xf>
    <xf numFmtId="0" fontId="25" fillId="0" borderId="0" xfId="1" applyFont="1" applyFill="1" applyAlignment="1"/>
    <xf numFmtId="4" fontId="32" fillId="0" borderId="0" xfId="1" applyNumberFormat="1" applyFont="1" applyFill="1" applyAlignment="1" applyProtection="1">
      <alignment horizontal="left" vertical="center" wrapText="1"/>
      <protection locked="0"/>
    </xf>
    <xf numFmtId="4" fontId="26" fillId="5" borderId="42" xfId="1" applyNumberFormat="1" applyFont="1" applyFill="1" applyBorder="1" applyAlignment="1" applyProtection="1">
      <alignment horizontal="center" vertical="center" wrapText="1"/>
      <protection locked="0"/>
    </xf>
    <xf numFmtId="4" fontId="28" fillId="0" borderId="113" xfId="1" applyNumberFormat="1" applyFont="1" applyBorder="1" applyAlignment="1" applyProtection="1">
      <alignment horizontal="left" vertical="center" wrapText="1"/>
      <protection locked="0"/>
    </xf>
    <xf numFmtId="4" fontId="28" fillId="0" borderId="72" xfId="1" applyNumberFormat="1" applyFont="1" applyBorder="1" applyAlignment="1" applyProtection="1">
      <alignment horizontal="left" vertical="center" wrapText="1"/>
      <protection locked="0"/>
    </xf>
    <xf numFmtId="4" fontId="31" fillId="0" borderId="118" xfId="1" applyNumberFormat="1" applyFont="1" applyBorder="1" applyAlignment="1" applyProtection="1">
      <alignment horizontal="left" vertical="center" wrapText="1"/>
      <protection locked="0"/>
    </xf>
    <xf numFmtId="4" fontId="31" fillId="0" borderId="75" xfId="1" applyNumberFormat="1" applyFont="1" applyBorder="1" applyAlignment="1" applyProtection="1">
      <alignment horizontal="left" vertical="center" wrapText="1"/>
      <protection locked="0"/>
    </xf>
    <xf numFmtId="4" fontId="31" fillId="8" borderId="41" xfId="1" applyNumberFormat="1" applyFont="1" applyFill="1" applyBorder="1" applyAlignment="1" applyProtection="1">
      <alignment horizontal="justify" vertical="center" wrapText="1"/>
      <protection locked="0"/>
    </xf>
    <xf numFmtId="4" fontId="31" fillId="8" borderId="43" xfId="1" applyNumberFormat="1" applyFont="1" applyFill="1" applyBorder="1" applyAlignment="1" applyProtection="1">
      <alignment horizontal="justify" vertical="center" wrapText="1"/>
      <protection locked="0"/>
    </xf>
    <xf numFmtId="4" fontId="31" fillId="0" borderId="41" xfId="1" applyNumberFormat="1" applyFont="1" applyFill="1" applyBorder="1" applyAlignment="1">
      <alignment horizontal="center" vertical="center"/>
    </xf>
    <xf numFmtId="4" fontId="31" fillId="0" borderId="43" xfId="1" applyNumberFormat="1" applyFont="1" applyFill="1" applyBorder="1" applyAlignment="1">
      <alignment horizontal="center" vertical="center"/>
    </xf>
    <xf numFmtId="4" fontId="26" fillId="0" borderId="41" xfId="1" applyNumberFormat="1" applyFont="1" applyFill="1" applyBorder="1" applyAlignment="1">
      <alignment horizontal="center" vertical="center"/>
    </xf>
    <xf numFmtId="4" fontId="26" fillId="0" borderId="43" xfId="1" applyNumberFormat="1" applyFont="1" applyFill="1" applyBorder="1" applyAlignment="1">
      <alignment horizontal="center" vertical="center"/>
    </xf>
    <xf numFmtId="4" fontId="28" fillId="0" borderId="41" xfId="1" applyNumberFormat="1" applyFont="1" applyBorder="1" applyAlignment="1">
      <alignment horizontal="right" vertical="center"/>
    </xf>
    <xf numFmtId="0" fontId="25" fillId="0" borderId="43" xfId="1" applyFont="1" applyBorder="1" applyAlignment="1">
      <alignment horizontal="right" vertical="center"/>
    </xf>
    <xf numFmtId="4" fontId="28" fillId="0" borderId="113" xfId="1" applyNumberFormat="1" applyFont="1" applyFill="1" applyBorder="1" applyAlignment="1" applyProtection="1">
      <alignment horizontal="left" vertical="center" wrapText="1" indent="1"/>
      <protection locked="0"/>
    </xf>
    <xf numFmtId="4" fontId="28" fillId="0" borderId="72" xfId="1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114" xfId="1" applyNumberFormat="1" applyFont="1" applyFill="1" applyBorder="1" applyAlignment="1">
      <alignment vertical="center" wrapText="1"/>
    </xf>
    <xf numFmtId="4" fontId="25" fillId="0" borderId="91" xfId="1" applyNumberFormat="1" applyFont="1" applyFill="1" applyBorder="1" applyAlignment="1">
      <alignment vertical="center" wrapText="1"/>
    </xf>
    <xf numFmtId="4" fontId="25" fillId="0" borderId="118" xfId="1" applyNumberFormat="1" applyFont="1" applyFill="1" applyBorder="1" applyAlignment="1">
      <alignment vertical="center" wrapText="1"/>
    </xf>
    <xf numFmtId="4" fontId="25" fillId="0" borderId="75" xfId="1" applyNumberFormat="1" applyFont="1" applyFill="1" applyBorder="1" applyAlignment="1">
      <alignment vertical="center" wrapText="1"/>
    </xf>
    <xf numFmtId="4" fontId="31" fillId="0" borderId="0" xfId="1" applyNumberFormat="1" applyFont="1" applyAlignment="1">
      <alignment horizontal="left" vertical="center" wrapText="1"/>
    </xf>
    <xf numFmtId="0" fontId="25" fillId="0" borderId="0" xfId="1" applyFont="1" applyAlignment="1">
      <alignment vertical="center"/>
    </xf>
    <xf numFmtId="4" fontId="31" fillId="5" borderId="42" xfId="1" applyNumberFormat="1" applyFont="1" applyFill="1" applyBorder="1" applyAlignment="1">
      <alignment horizontal="left" vertical="center" wrapText="1"/>
    </xf>
    <xf numFmtId="4" fontId="31" fillId="5" borderId="112" xfId="1" applyNumberFormat="1" applyFont="1" applyFill="1" applyBorder="1" applyAlignment="1">
      <alignment horizontal="center" vertical="center"/>
    </xf>
    <xf numFmtId="4" fontId="31" fillId="5" borderId="40" xfId="1" applyNumberFormat="1" applyFont="1" applyFill="1" applyBorder="1" applyAlignment="1">
      <alignment horizontal="center" vertical="center"/>
    </xf>
    <xf numFmtId="4" fontId="31" fillId="5" borderId="41" xfId="1" applyNumberFormat="1" applyFont="1" applyFill="1" applyBorder="1" applyAlignment="1">
      <alignment horizontal="center" vertical="center"/>
    </xf>
    <xf numFmtId="4" fontId="31" fillId="5" borderId="43" xfId="1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left" vertical="center" wrapText="1"/>
    </xf>
    <xf numFmtId="4" fontId="25" fillId="0" borderId="0" xfId="1" applyNumberFormat="1" applyFont="1" applyFill="1" applyBorder="1" applyAlignment="1">
      <alignment horizontal="center" vertical="center" wrapText="1"/>
    </xf>
    <xf numFmtId="4" fontId="26" fillId="5" borderId="43" xfId="1" applyNumberFormat="1" applyFont="1" applyFill="1" applyBorder="1" applyAlignment="1">
      <alignment horizontal="center" vertical="center" wrapText="1"/>
    </xf>
    <xf numFmtId="4" fontId="25" fillId="0" borderId="86" xfId="1" applyNumberFormat="1" applyFont="1" applyFill="1" applyBorder="1" applyAlignment="1">
      <alignment vertical="center" wrapText="1"/>
    </xf>
    <xf numFmtId="4" fontId="25" fillId="0" borderId="71" xfId="1" applyNumberFormat="1" applyFont="1" applyFill="1" applyBorder="1" applyAlignment="1">
      <alignment vertical="center" wrapText="1"/>
    </xf>
    <xf numFmtId="4" fontId="25" fillId="0" borderId="113" xfId="1" applyNumberFormat="1" applyFont="1" applyFill="1" applyBorder="1" applyAlignment="1">
      <alignment vertical="center" wrapText="1"/>
    </xf>
    <xf numFmtId="4" fontId="25" fillId="0" borderId="72" xfId="1" applyNumberFormat="1" applyFont="1" applyFill="1" applyBorder="1" applyAlignment="1">
      <alignment vertical="center" wrapText="1"/>
    </xf>
    <xf numFmtId="4" fontId="25" fillId="0" borderId="121" xfId="1" applyNumberFormat="1" applyFont="1" applyFill="1" applyBorder="1" applyAlignment="1">
      <alignment vertical="center" wrapText="1"/>
    </xf>
    <xf numFmtId="4" fontId="25" fillId="0" borderId="109" xfId="1" applyNumberFormat="1" applyFont="1" applyFill="1" applyBorder="1" applyAlignment="1">
      <alignment vertical="center" wrapText="1"/>
    </xf>
    <xf numFmtId="4" fontId="28" fillId="0" borderId="105" xfId="1" applyNumberFormat="1" applyFont="1" applyFill="1" applyBorder="1" applyAlignment="1" applyProtection="1">
      <alignment vertical="center"/>
      <protection locked="0"/>
    </xf>
    <xf numFmtId="4" fontId="25" fillId="0" borderId="113" xfId="1" applyNumberFormat="1" applyFont="1" applyFill="1" applyBorder="1" applyAlignment="1" applyProtection="1">
      <alignment vertical="center"/>
      <protection locked="0"/>
    </xf>
    <xf numFmtId="4" fontId="25" fillId="0" borderId="105" xfId="1" applyNumberFormat="1" applyFont="1" applyFill="1" applyBorder="1" applyAlignment="1" applyProtection="1">
      <alignment vertical="center"/>
      <protection locked="0"/>
    </xf>
    <xf numFmtId="4" fontId="25" fillId="0" borderId="72" xfId="1" applyNumberFormat="1" applyFont="1" applyFill="1" applyBorder="1" applyAlignment="1" applyProtection="1">
      <alignment vertical="center"/>
      <protection locked="0"/>
    </xf>
    <xf numFmtId="4" fontId="28" fillId="0" borderId="105" xfId="1" applyNumberFormat="1" applyFont="1" applyFill="1" applyBorder="1" applyAlignment="1" applyProtection="1">
      <alignment vertical="center" wrapText="1"/>
      <protection locked="0"/>
    </xf>
    <xf numFmtId="4" fontId="28" fillId="0" borderId="43" xfId="1" applyNumberFormat="1" applyFont="1" applyBorder="1" applyAlignment="1">
      <alignment horizontal="right" vertical="center"/>
    </xf>
    <xf numFmtId="4" fontId="28" fillId="0" borderId="112" xfId="1" applyNumberFormat="1" applyFont="1" applyBorder="1" applyAlignment="1">
      <alignment horizontal="right" vertical="center"/>
    </xf>
    <xf numFmtId="4" fontId="28" fillId="0" borderId="40" xfId="1" applyNumberFormat="1" applyFont="1" applyBorder="1" applyAlignment="1">
      <alignment horizontal="right" vertical="center"/>
    </xf>
    <xf numFmtId="4" fontId="31" fillId="0" borderId="0" xfId="1" applyNumberFormat="1" applyFont="1" applyAlignment="1" applyProtection="1">
      <alignment horizontal="left" vertical="center"/>
      <protection locked="0"/>
    </xf>
    <xf numFmtId="4" fontId="26" fillId="0" borderId="42" xfId="1" applyNumberFormat="1" applyFont="1" applyFill="1" applyBorder="1" applyAlignment="1" applyProtection="1">
      <alignment vertical="center" wrapText="1"/>
      <protection locked="0"/>
    </xf>
    <xf numFmtId="4" fontId="26" fillId="0" borderId="43" xfId="1" applyNumberFormat="1" applyFont="1" applyFill="1" applyBorder="1" applyAlignment="1" applyProtection="1">
      <alignment vertical="center" wrapText="1"/>
      <protection locked="0"/>
    </xf>
    <xf numFmtId="4" fontId="28" fillId="0" borderId="86" xfId="1" applyNumberFormat="1" applyFont="1" applyFill="1" applyBorder="1" applyAlignment="1" applyProtection="1">
      <alignment vertical="center"/>
      <protection locked="0"/>
    </xf>
    <xf numFmtId="4" fontId="28" fillId="0" borderId="87" xfId="1" applyNumberFormat="1" applyFont="1" applyFill="1" applyBorder="1" applyAlignment="1" applyProtection="1">
      <alignment vertical="center"/>
      <protection locked="0"/>
    </xf>
    <xf numFmtId="4" fontId="28" fillId="0" borderId="71" xfId="1" applyNumberFormat="1" applyFont="1" applyFill="1" applyBorder="1" applyAlignment="1" applyProtection="1">
      <alignment vertical="center"/>
      <protection locked="0"/>
    </xf>
    <xf numFmtId="4" fontId="40" fillId="0" borderId="113" xfId="1" applyNumberFormat="1" applyFont="1" applyFill="1" applyBorder="1" applyAlignment="1" applyProtection="1">
      <alignment horizontal="left" vertical="center" indent="1"/>
      <protection locked="0"/>
    </xf>
    <xf numFmtId="4" fontId="40" fillId="0" borderId="105" xfId="1" applyNumberFormat="1" applyFont="1" applyFill="1" applyBorder="1" applyAlignment="1" applyProtection="1">
      <alignment horizontal="left" vertical="center" indent="1"/>
      <protection locked="0"/>
    </xf>
    <xf numFmtId="4" fontId="40" fillId="0" borderId="72" xfId="1" applyNumberFormat="1" applyFont="1" applyFill="1" applyBorder="1" applyAlignment="1" applyProtection="1">
      <alignment horizontal="left" vertical="center" indent="1"/>
      <protection locked="0"/>
    </xf>
    <xf numFmtId="4" fontId="28" fillId="0" borderId="122" xfId="1" applyNumberFormat="1" applyFont="1" applyFill="1" applyBorder="1" applyAlignment="1" applyProtection="1">
      <alignment vertical="center" wrapText="1"/>
      <protection locked="0"/>
    </xf>
    <xf numFmtId="4" fontId="28" fillId="0" borderId="75" xfId="1" applyNumberFormat="1" applyFont="1" applyFill="1" applyBorder="1" applyAlignment="1" applyProtection="1">
      <alignment vertical="center" wrapText="1"/>
      <protection locked="0"/>
    </xf>
    <xf numFmtId="4" fontId="26" fillId="0" borderId="41" xfId="1" applyNumberFormat="1" applyFont="1" applyBorder="1" applyAlignment="1" applyProtection="1">
      <alignment horizontal="left" vertical="center" wrapText="1"/>
      <protection locked="0"/>
    </xf>
    <xf numFmtId="4" fontId="26" fillId="0" borderId="42" xfId="1" applyNumberFormat="1" applyFont="1" applyBorder="1" applyAlignment="1" applyProtection="1">
      <alignment horizontal="left" vertical="center" wrapText="1"/>
      <protection locked="0"/>
    </xf>
    <xf numFmtId="4" fontId="26" fillId="0" borderId="43" xfId="1" applyNumberFormat="1" applyFont="1" applyBorder="1" applyAlignment="1" applyProtection="1">
      <alignment horizontal="left" vertical="center" wrapText="1"/>
      <protection locked="0"/>
    </xf>
    <xf numFmtId="4" fontId="26" fillId="0" borderId="41" xfId="1" applyNumberFormat="1" applyFont="1" applyFill="1" applyBorder="1" applyAlignment="1" applyProtection="1">
      <alignment horizontal="left" vertical="center" wrapText="1"/>
      <protection locked="0"/>
    </xf>
    <xf numFmtId="4" fontId="26" fillId="0" borderId="42" xfId="1" applyNumberFormat="1" applyFont="1" applyFill="1" applyBorder="1" applyAlignment="1" applyProtection="1">
      <alignment horizontal="left" vertical="center" wrapText="1"/>
      <protection locked="0"/>
    </xf>
    <xf numFmtId="4" fontId="26" fillId="0" borderId="43" xfId="1" applyNumberFormat="1" applyFont="1" applyFill="1" applyBorder="1" applyAlignment="1" applyProtection="1">
      <alignment horizontal="left" vertical="center" wrapText="1"/>
      <protection locked="0"/>
    </xf>
    <xf numFmtId="4" fontId="46" fillId="0" borderId="113" xfId="1" applyNumberFormat="1" applyFont="1" applyFill="1" applyBorder="1" applyAlignment="1" applyProtection="1">
      <alignment horizontal="left" vertical="center" indent="1"/>
      <protection locked="0"/>
    </xf>
    <xf numFmtId="4" fontId="46" fillId="0" borderId="105" xfId="1" applyNumberFormat="1" applyFont="1" applyFill="1" applyBorder="1" applyAlignment="1" applyProtection="1">
      <alignment horizontal="left" vertical="center" indent="1"/>
      <protection locked="0"/>
    </xf>
    <xf numFmtId="4" fontId="46" fillId="0" borderId="72" xfId="1" applyNumberFormat="1" applyFont="1" applyFill="1" applyBorder="1" applyAlignment="1" applyProtection="1">
      <alignment horizontal="left" vertical="center" indent="1"/>
      <protection locked="0"/>
    </xf>
    <xf numFmtId="4" fontId="40" fillId="0" borderId="113" xfId="1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105" xfId="1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72" xfId="1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114" xfId="1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6" xfId="1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91" xfId="1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118" xfId="1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122" xfId="1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75" xfId="1" applyNumberFormat="1" applyFont="1" applyFill="1" applyBorder="1" applyAlignment="1" applyProtection="1">
      <alignment horizontal="left" vertical="center" wrapText="1" indent="1"/>
      <protection locked="0"/>
    </xf>
    <xf numFmtId="4" fontId="31" fillId="5" borderId="41" xfId="1" applyNumberFormat="1" applyFont="1" applyFill="1" applyBorder="1" applyAlignment="1" applyProtection="1">
      <alignment vertical="center"/>
      <protection locked="0"/>
    </xf>
    <xf numFmtId="4" fontId="31" fillId="5" borderId="42" xfId="1" applyNumberFormat="1" applyFont="1" applyFill="1" applyBorder="1" applyAlignment="1" applyProtection="1">
      <alignment vertical="center"/>
      <protection locked="0"/>
    </xf>
    <xf numFmtId="4" fontId="31" fillId="5" borderId="43" xfId="1" applyNumberFormat="1" applyFont="1" applyFill="1" applyBorder="1" applyAlignment="1" applyProtection="1">
      <alignment vertical="center"/>
      <protection locked="0"/>
    </xf>
    <xf numFmtId="4" fontId="25" fillId="0" borderId="113" xfId="1" applyNumberFormat="1" applyFont="1" applyFill="1" applyBorder="1" applyAlignment="1" applyProtection="1">
      <alignment horizontal="left" vertical="center" wrapText="1"/>
      <protection locked="0"/>
    </xf>
    <xf numFmtId="4" fontId="25" fillId="0" borderId="72" xfId="1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Alignment="1">
      <alignment horizontal="left" wrapText="1"/>
    </xf>
    <xf numFmtId="0" fontId="25" fillId="0" borderId="0" xfId="1" applyFont="1" applyAlignment="1"/>
    <xf numFmtId="4" fontId="31" fillId="5" borderId="18" xfId="1" applyNumberFormat="1" applyFont="1" applyFill="1" applyBorder="1" applyAlignment="1" applyProtection="1">
      <alignment horizontal="center" vertical="center"/>
      <protection locked="0"/>
    </xf>
    <xf numFmtId="4" fontId="31" fillId="5" borderId="59" xfId="1" applyNumberFormat="1" applyFont="1" applyFill="1" applyBorder="1" applyAlignment="1" applyProtection="1">
      <alignment horizontal="center" vertical="center"/>
      <protection locked="0"/>
    </xf>
    <xf numFmtId="4" fontId="26" fillId="8" borderId="77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77" xfId="1" applyFont="1" applyBorder="1" applyAlignment="1">
      <alignment horizontal="center" vertical="center" wrapText="1"/>
    </xf>
    <xf numFmtId="0" fontId="29" fillId="5" borderId="112" xfId="1" applyFont="1" applyFill="1" applyBorder="1" applyAlignment="1">
      <alignment horizontal="center" vertical="center"/>
    </xf>
    <xf numFmtId="0" fontId="29" fillId="5" borderId="40" xfId="1" applyFont="1" applyFill="1" applyBorder="1" applyAlignment="1">
      <alignment horizontal="center" vertical="center"/>
    </xf>
    <xf numFmtId="4" fontId="28" fillId="0" borderId="86" xfId="1" applyNumberFormat="1" applyFont="1" applyBorder="1" applyAlignment="1" applyProtection="1">
      <alignment horizontal="left" vertical="center"/>
      <protection locked="0"/>
    </xf>
    <xf numFmtId="4" fontId="28" fillId="0" borderId="71" xfId="1" applyNumberFormat="1" applyFont="1" applyBorder="1" applyAlignment="1" applyProtection="1">
      <alignment horizontal="left" vertical="center"/>
      <protection locked="0"/>
    </xf>
    <xf numFmtId="4" fontId="25" fillId="0" borderId="86" xfId="1" applyNumberFormat="1" applyFont="1" applyFill="1" applyBorder="1" applyAlignment="1" applyProtection="1">
      <alignment vertical="center" wrapText="1"/>
      <protection locked="0"/>
    </xf>
    <xf numFmtId="4" fontId="25" fillId="0" borderId="87" xfId="1" applyNumberFormat="1" applyFont="1" applyFill="1" applyBorder="1" applyAlignment="1" applyProtection="1">
      <alignment vertical="center" wrapText="1"/>
      <protection locked="0"/>
    </xf>
    <xf numFmtId="4" fontId="25" fillId="0" borderId="71" xfId="1" applyNumberFormat="1" applyFont="1" applyFill="1" applyBorder="1" applyAlignment="1" applyProtection="1">
      <alignment vertical="center" wrapText="1"/>
      <protection locked="0"/>
    </xf>
    <xf numFmtId="4" fontId="25" fillId="0" borderId="113" xfId="1" applyNumberFormat="1" applyFont="1" applyFill="1" applyBorder="1" applyAlignment="1" applyProtection="1">
      <alignment vertical="center" wrapText="1"/>
      <protection locked="0"/>
    </xf>
    <xf numFmtId="4" fontId="25" fillId="0" borderId="105" xfId="1" applyNumberFormat="1" applyFont="1" applyFill="1" applyBorder="1" applyAlignment="1" applyProtection="1">
      <alignment vertical="center" wrapText="1"/>
      <protection locked="0"/>
    </xf>
    <xf numFmtId="4" fontId="25" fillId="0" borderId="72" xfId="1" applyNumberFormat="1" applyFont="1" applyFill="1" applyBorder="1" applyAlignment="1" applyProtection="1">
      <alignment vertical="center" wrapText="1"/>
      <protection locked="0"/>
    </xf>
    <xf numFmtId="4" fontId="25" fillId="0" borderId="118" xfId="1" applyNumberFormat="1" applyFont="1" applyFill="1" applyBorder="1" applyAlignment="1" applyProtection="1">
      <alignment vertical="center" wrapText="1"/>
      <protection locked="0"/>
    </xf>
    <xf numFmtId="4" fontId="25" fillId="0" borderId="122" xfId="1" applyNumberFormat="1" applyFont="1" applyFill="1" applyBorder="1" applyAlignment="1" applyProtection="1">
      <alignment vertical="center" wrapText="1"/>
      <protection locked="0"/>
    </xf>
    <xf numFmtId="4" fontId="25" fillId="0" borderId="75" xfId="1" applyNumberFormat="1" applyFont="1" applyFill="1" applyBorder="1" applyAlignment="1" applyProtection="1">
      <alignment vertical="center" wrapText="1"/>
      <protection locked="0"/>
    </xf>
    <xf numFmtId="4" fontId="26" fillId="0" borderId="41" xfId="1" applyNumberFormat="1" applyFont="1" applyFill="1" applyBorder="1" applyAlignment="1" applyProtection="1">
      <alignment vertical="center"/>
      <protection locked="0"/>
    </xf>
    <xf numFmtId="4" fontId="26" fillId="0" borderId="42" xfId="1" applyNumberFormat="1" applyFont="1" applyFill="1" applyBorder="1" applyAlignment="1" applyProtection="1">
      <alignment vertical="center"/>
      <protection locked="0"/>
    </xf>
    <xf numFmtId="4" fontId="26" fillId="0" borderId="43" xfId="1" applyNumberFormat="1" applyFont="1" applyFill="1" applyBorder="1" applyAlignment="1" applyProtection="1">
      <alignment vertical="center"/>
      <protection locked="0"/>
    </xf>
    <xf numFmtId="4" fontId="26" fillId="0" borderId="112" xfId="1" applyNumberFormat="1" applyFont="1" applyFill="1" applyBorder="1" applyAlignment="1" applyProtection="1">
      <alignment vertical="center"/>
      <protection locked="0"/>
    </xf>
    <xf numFmtId="4" fontId="26" fillId="0" borderId="39" xfId="1" applyNumberFormat="1" applyFont="1" applyFill="1" applyBorder="1" applyAlignment="1" applyProtection="1">
      <alignment vertical="center"/>
      <protection locked="0"/>
    </xf>
    <xf numFmtId="4" fontId="26" fillId="0" borderId="40" xfId="1" applyNumberFormat="1" applyFont="1" applyFill="1" applyBorder="1" applyAlignment="1" applyProtection="1">
      <alignment vertical="center"/>
      <protection locked="0"/>
    </xf>
    <xf numFmtId="4" fontId="28" fillId="0" borderId="118" xfId="1" applyNumberFormat="1" applyFont="1" applyFill="1" applyBorder="1" applyAlignment="1" applyProtection="1">
      <alignment horizontal="left" vertical="center"/>
      <protection locked="0"/>
    </xf>
    <xf numFmtId="4" fontId="28" fillId="0" borderId="75" xfId="1" applyNumberFormat="1" applyFont="1" applyFill="1" applyBorder="1" applyAlignment="1" applyProtection="1">
      <alignment horizontal="left" vertical="center"/>
      <protection locked="0"/>
    </xf>
    <xf numFmtId="0" fontId="26" fillId="5" borderId="41" xfId="1" applyFont="1" applyFill="1" applyBorder="1" applyAlignment="1">
      <alignment horizontal="center" vertical="center"/>
    </xf>
    <xf numFmtId="0" fontId="26" fillId="5" borderId="42" xfId="1" applyFont="1" applyFill="1" applyBorder="1" applyAlignment="1">
      <alignment horizontal="center" vertical="center"/>
    </xf>
    <xf numFmtId="0" fontId="26" fillId="5" borderId="43" xfId="1" applyFont="1" applyFill="1" applyBorder="1" applyAlignment="1">
      <alignment horizontal="center" vertical="center"/>
    </xf>
    <xf numFmtId="4" fontId="26" fillId="5" borderId="41" xfId="1" applyNumberFormat="1" applyFont="1" applyFill="1" applyBorder="1" applyAlignment="1" applyProtection="1">
      <alignment horizontal="left" vertical="center"/>
      <protection locked="0"/>
    </xf>
    <xf numFmtId="4" fontId="26" fillId="5" borderId="42" xfId="1" applyNumberFormat="1" applyFont="1" applyFill="1" applyBorder="1" applyAlignment="1" applyProtection="1">
      <alignment horizontal="left" vertical="center"/>
      <protection locked="0"/>
    </xf>
    <xf numFmtId="4" fontId="26" fillId="5" borderId="43" xfId="1" applyNumberFormat="1" applyFont="1" applyFill="1" applyBorder="1" applyAlignment="1" applyProtection="1">
      <alignment horizontal="left" vertical="center"/>
      <protection locked="0"/>
    </xf>
    <xf numFmtId="4" fontId="25" fillId="0" borderId="86" xfId="1" applyNumberFormat="1" applyFont="1" applyFill="1" applyBorder="1" applyAlignment="1" applyProtection="1">
      <alignment vertical="center"/>
      <protection locked="0"/>
    </xf>
    <xf numFmtId="4" fontId="25" fillId="0" borderId="87" xfId="1" applyNumberFormat="1" applyFont="1" applyFill="1" applyBorder="1" applyAlignment="1" applyProtection="1">
      <alignment vertical="center"/>
      <protection locked="0"/>
    </xf>
    <xf numFmtId="4" fontId="25" fillId="0" borderId="71" xfId="1" applyNumberFormat="1" applyFont="1" applyFill="1" applyBorder="1" applyAlignment="1" applyProtection="1">
      <alignment vertical="center"/>
      <protection locked="0"/>
    </xf>
    <xf numFmtId="4" fontId="31" fillId="0" borderId="105" xfId="1" applyNumberFormat="1" applyFont="1" applyFill="1" applyBorder="1" applyAlignment="1" applyProtection="1">
      <alignment vertical="center"/>
      <protection locked="0"/>
    </xf>
    <xf numFmtId="4" fontId="28" fillId="0" borderId="113" xfId="1" applyNumberFormat="1" applyFont="1" applyFill="1" applyBorder="1" applyAlignment="1">
      <alignment vertical="center" wrapText="1"/>
    </xf>
    <xf numFmtId="4" fontId="28" fillId="0" borderId="105" xfId="1" applyNumberFormat="1" applyFont="1" applyFill="1" applyBorder="1" applyAlignment="1">
      <alignment vertical="center" wrapText="1"/>
    </xf>
    <xf numFmtId="4" fontId="28" fillId="0" borderId="72" xfId="1" applyNumberFormat="1" applyFont="1" applyFill="1" applyBorder="1" applyAlignment="1">
      <alignment vertical="center" wrapText="1"/>
    </xf>
    <xf numFmtId="4" fontId="31" fillId="0" borderId="86" xfId="1" applyNumberFormat="1" applyFont="1" applyFill="1" applyBorder="1" applyAlignment="1" applyProtection="1">
      <alignment vertical="center" wrapText="1"/>
      <protection locked="0"/>
    </xf>
    <xf numFmtId="4" fontId="31" fillId="0" borderId="87" xfId="1" applyNumberFormat="1" applyFont="1" applyFill="1" applyBorder="1" applyAlignment="1" applyProtection="1">
      <alignment vertical="center" wrapText="1"/>
      <protection locked="0"/>
    </xf>
    <xf numFmtId="4" fontId="31" fillId="0" borderId="71" xfId="1" applyNumberFormat="1" applyFont="1" applyFill="1" applyBorder="1" applyAlignment="1" applyProtection="1">
      <alignment vertical="center" wrapText="1"/>
      <protection locked="0"/>
    </xf>
    <xf numFmtId="4" fontId="31" fillId="0" borderId="105" xfId="1" applyNumberFormat="1" applyFont="1" applyFill="1" applyBorder="1" applyAlignment="1" applyProtection="1">
      <alignment vertical="center" wrapText="1"/>
      <protection locked="0"/>
    </xf>
    <xf numFmtId="4" fontId="31" fillId="0" borderId="72" xfId="1" applyNumberFormat="1" applyFont="1" applyFill="1" applyBorder="1" applyAlignment="1" applyProtection="1">
      <alignment vertical="center" wrapText="1"/>
      <protection locked="0"/>
    </xf>
    <xf numFmtId="4" fontId="25" fillId="0" borderId="23" xfId="1" applyNumberFormat="1" applyFont="1" applyFill="1" applyBorder="1" applyAlignment="1" applyProtection="1">
      <alignment vertical="center" wrapText="1"/>
      <protection locked="0"/>
    </xf>
    <xf numFmtId="4" fontId="25" fillId="0" borderId="0" xfId="1" applyNumberFormat="1" applyFont="1" applyFill="1" applyBorder="1" applyAlignment="1" applyProtection="1">
      <alignment vertical="center" wrapText="1"/>
      <protection locked="0"/>
    </xf>
    <xf numFmtId="4" fontId="25" fillId="0" borderId="31" xfId="1" applyNumberFormat="1" applyFont="1" applyFill="1" applyBorder="1" applyAlignment="1" applyProtection="1">
      <alignment vertical="center" wrapText="1"/>
      <protection locked="0"/>
    </xf>
    <xf numFmtId="4" fontId="25" fillId="0" borderId="114" xfId="1" applyNumberFormat="1" applyFont="1" applyFill="1" applyBorder="1" applyAlignment="1" applyProtection="1">
      <alignment vertical="center"/>
      <protection locked="0"/>
    </xf>
    <xf numFmtId="4" fontId="25" fillId="0" borderId="26" xfId="1" applyNumberFormat="1" applyFont="1" applyFill="1" applyBorder="1" applyAlignment="1" applyProtection="1">
      <alignment vertical="center"/>
      <protection locked="0"/>
    </xf>
    <xf numFmtId="4" fontId="25" fillId="0" borderId="91" xfId="1" applyNumberFormat="1" applyFont="1" applyFill="1" applyBorder="1" applyAlignment="1" applyProtection="1">
      <alignment vertical="center"/>
      <protection locked="0"/>
    </xf>
    <xf numFmtId="4" fontId="26" fillId="5" borderId="41" xfId="1" applyNumberFormat="1" applyFont="1" applyFill="1" applyBorder="1" applyAlignment="1" applyProtection="1">
      <alignment horizontal="center" vertical="center"/>
      <protection locked="0"/>
    </xf>
    <xf numFmtId="4" fontId="26" fillId="5" borderId="42" xfId="1" applyNumberFormat="1" applyFont="1" applyFill="1" applyBorder="1" applyAlignment="1" applyProtection="1">
      <alignment horizontal="center" vertical="center"/>
      <protection locked="0"/>
    </xf>
    <xf numFmtId="4" fontId="26" fillId="5" borderId="43" xfId="1" applyNumberFormat="1" applyFont="1" applyFill="1" applyBorder="1" applyAlignment="1" applyProtection="1">
      <alignment horizontal="center" vertical="center"/>
      <protection locked="0"/>
    </xf>
    <xf numFmtId="4" fontId="26" fillId="0" borderId="112" xfId="1" applyNumberFormat="1" applyFont="1" applyFill="1" applyBorder="1" applyAlignment="1" applyProtection="1">
      <alignment vertical="center" wrapText="1"/>
      <protection locked="0"/>
    </xf>
    <xf numFmtId="4" fontId="26" fillId="0" borderId="39" xfId="1" applyNumberFormat="1" applyFont="1" applyFill="1" applyBorder="1" applyAlignment="1" applyProtection="1">
      <alignment vertical="center" wrapText="1"/>
      <protection locked="0"/>
    </xf>
    <xf numFmtId="4" fontId="26" fillId="0" borderId="40" xfId="1" applyNumberFormat="1" applyFont="1" applyFill="1" applyBorder="1" applyAlignment="1" applyProtection="1">
      <alignment vertical="center" wrapText="1"/>
      <protection locked="0"/>
    </xf>
    <xf numFmtId="4" fontId="28" fillId="0" borderId="118" xfId="1" applyNumberFormat="1" applyFont="1" applyFill="1" applyBorder="1" applyAlignment="1" applyProtection="1">
      <alignment vertical="center"/>
      <protection locked="0"/>
    </xf>
    <xf numFmtId="4" fontId="28" fillId="0" borderId="122" xfId="1" applyNumberFormat="1" applyFont="1" applyFill="1" applyBorder="1" applyAlignment="1" applyProtection="1">
      <alignment vertical="center"/>
      <protection locked="0"/>
    </xf>
    <xf numFmtId="4" fontId="28" fillId="0" borderId="75" xfId="1" applyNumberFormat="1" applyFont="1" applyFill="1" applyBorder="1" applyAlignment="1" applyProtection="1">
      <alignment vertical="center"/>
      <protection locked="0"/>
    </xf>
    <xf numFmtId="4" fontId="31" fillId="0" borderId="0" xfId="1" applyNumberFormat="1" applyFont="1" applyAlignment="1">
      <alignment horizontal="left" vertical="center"/>
    </xf>
    <xf numFmtId="4" fontId="31" fillId="8" borderId="18" xfId="1" applyNumberFormat="1" applyFont="1" applyFill="1" applyBorder="1" applyAlignment="1">
      <alignment horizontal="center" vertical="center"/>
    </xf>
    <xf numFmtId="4" fontId="31" fillId="8" borderId="21" xfId="1" applyNumberFormat="1" applyFont="1" applyFill="1" applyBorder="1" applyAlignment="1">
      <alignment horizontal="center" vertical="center"/>
    </xf>
    <xf numFmtId="4" fontId="31" fillId="8" borderId="39" xfId="1" applyNumberFormat="1" applyFont="1" applyFill="1" applyBorder="1" applyAlignment="1">
      <alignment horizontal="center" vertical="center"/>
    </xf>
    <xf numFmtId="4" fontId="26" fillId="5" borderId="124" xfId="1" applyNumberFormat="1" applyFont="1" applyFill="1" applyBorder="1" applyAlignment="1">
      <alignment horizontal="center" vertical="center" wrapText="1"/>
    </xf>
    <xf numFmtId="4" fontId="25" fillId="5" borderId="125" xfId="1" applyNumberFormat="1" applyFont="1" applyFill="1" applyBorder="1" applyAlignment="1">
      <alignment horizontal="center" vertical="center"/>
    </xf>
    <xf numFmtId="4" fontId="25" fillId="5" borderId="22" xfId="1" applyNumberFormat="1" applyFont="1" applyFill="1" applyBorder="1" applyAlignment="1">
      <alignment horizontal="center" vertical="center"/>
    </xf>
    <xf numFmtId="4" fontId="28" fillId="0" borderId="126" xfId="1" applyNumberFormat="1" applyFont="1" applyFill="1" applyBorder="1" applyAlignment="1">
      <alignment vertical="center" wrapText="1"/>
    </xf>
    <xf numFmtId="4" fontId="28" fillId="0" borderId="71" xfId="1" applyNumberFormat="1" applyFont="1" applyFill="1" applyBorder="1" applyAlignment="1">
      <alignment vertical="center" wrapText="1"/>
    </xf>
    <xf numFmtId="4" fontId="28" fillId="0" borderId="104" xfId="1" applyNumberFormat="1" applyFont="1" applyFill="1" applyBorder="1" applyAlignment="1">
      <alignment vertical="center" wrapText="1"/>
    </xf>
    <xf numFmtId="4" fontId="25" fillId="0" borderId="118" xfId="1" applyNumberFormat="1" applyFont="1" applyFill="1" applyBorder="1" applyAlignment="1" applyProtection="1">
      <alignment vertical="center"/>
      <protection locked="0"/>
    </xf>
    <xf numFmtId="4" fontId="25" fillId="0" borderId="122" xfId="1" applyNumberFormat="1" applyFont="1" applyFill="1" applyBorder="1" applyAlignment="1" applyProtection="1">
      <alignment vertical="center"/>
      <protection locked="0"/>
    </xf>
    <xf numFmtId="4" fontId="25" fillId="0" borderId="75" xfId="1" applyNumberFormat="1" applyFont="1" applyFill="1" applyBorder="1" applyAlignment="1" applyProtection="1">
      <alignment vertical="center"/>
      <protection locked="0"/>
    </xf>
    <xf numFmtId="4" fontId="28" fillId="0" borderId="41" xfId="1" applyNumberFormat="1" applyFont="1" applyBorder="1" applyAlignment="1">
      <alignment vertical="center" wrapText="1"/>
    </xf>
    <xf numFmtId="4" fontId="28" fillId="0" borderId="43" xfId="1" applyNumberFormat="1" applyFont="1" applyBorder="1" applyAlignment="1">
      <alignment vertical="center" wrapText="1"/>
    </xf>
    <xf numFmtId="14" fontId="29" fillId="0" borderId="0" xfId="1" applyNumberFormat="1" applyFont="1" applyBorder="1" applyAlignment="1">
      <alignment horizontal="center" wrapText="1"/>
    </xf>
    <xf numFmtId="0" fontId="29" fillId="0" borderId="0" xfId="1" applyFont="1" applyBorder="1" applyAlignment="1">
      <alignment horizontal="center" wrapText="1"/>
    </xf>
    <xf numFmtId="0" fontId="29" fillId="0" borderId="0" xfId="1" applyFont="1" applyAlignment="1">
      <alignment horizontal="center" wrapText="1"/>
    </xf>
    <xf numFmtId="0" fontId="29" fillId="0" borderId="0" xfId="1" applyFont="1" applyAlignment="1"/>
    <xf numFmtId="4" fontId="28" fillId="0" borderId="104" xfId="1" applyNumberFormat="1" applyFont="1" applyFill="1" applyBorder="1" applyAlignment="1">
      <alignment horizontal="left" vertical="center" wrapText="1"/>
    </xf>
    <xf numFmtId="4" fontId="28" fillId="0" borderId="72" xfId="1" applyNumberFormat="1" applyFont="1" applyFill="1" applyBorder="1" applyAlignment="1">
      <alignment horizontal="left" vertical="center" wrapText="1"/>
    </xf>
    <xf numFmtId="4" fontId="28" fillId="0" borderId="127" xfId="1" applyNumberFormat="1" applyFont="1" applyFill="1" applyBorder="1" applyAlignment="1">
      <alignment horizontal="left" vertical="center" wrapText="1"/>
    </xf>
    <xf numFmtId="4" fontId="31" fillId="8" borderId="111" xfId="1" applyNumberFormat="1" applyFont="1" applyFill="1" applyBorder="1" applyAlignment="1">
      <alignment vertical="center"/>
    </xf>
    <xf numFmtId="4" fontId="31" fillId="8" borderId="43" xfId="1" applyNumberFormat="1" applyFont="1" applyFill="1" applyBorder="1" applyAlignment="1">
      <alignment vertical="center"/>
    </xf>
    <xf numFmtId="0" fontId="25" fillId="0" borderId="0" xfId="1" applyFont="1" applyAlignment="1">
      <alignment vertical="center" wrapText="1"/>
    </xf>
  </cellXfs>
  <cellStyles count="8">
    <cellStyle name="Dziesiętny 2" xfId="4"/>
    <cellStyle name="Emphasis 2" xfId="2"/>
    <cellStyle name="Normalny" xfId="0" builtinId="0"/>
    <cellStyle name="Normalny 2" xfId="3"/>
    <cellStyle name="Normalny 3" xfId="1"/>
    <cellStyle name="Normalny 4" xfId="5"/>
    <cellStyle name="Normalny_dzielnice termin spr." xfId="6"/>
    <cellStyle name="Walutowy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ursa/Desktop/BILANS/BILANS%202021/!SPRAWOZDANIE%20FINANSOWE/!%20za&#322;&#261;czniki%201_23_SF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BILANS FORMUŁY"/>
      <sheetName val="RZiS FORMUŁY"/>
      <sheetName val="Załącznik 21 ZBIORÓWKA"/>
      <sheetName val="Załącznik 21 MOJE"/>
      <sheetName val="Załacznik 10"/>
      <sheetName val="Załącznik 11"/>
      <sheetName val="Załacznik 12 Nal. A.III ZBIOR."/>
      <sheetName val="Załacznik 12 Nal. B.II.1 ZBIOR."/>
      <sheetName val="Załacznik 12 Nal. B.II.2 ZBIOR"/>
      <sheetName val="Załacznik 12 Nal. B.II.4 ZBIOR."/>
      <sheetName val="Załacznik 12 Nal. B.II.4 290"/>
      <sheetName val="Załacznik 12 Nal. B.II.4"/>
      <sheetName val="Załacznik 12 Nal. B.III.2 ZBIOR"/>
      <sheetName val="Załacznik 12 Nal. B.III.4 ZBIOR"/>
      <sheetName val="Załacznik 12 Nal. B.III.4"/>
      <sheetName val="Załacznik 12 Nal. B.IV ZBIOR"/>
      <sheetName val="Załacznik 12 Zob. D.I ZBIOR"/>
      <sheetName val="Załacznik 12 Zob. D.II.1 ZBIOR"/>
      <sheetName val="Załacznik 12 Zob. D.II.2 ZBIOR."/>
      <sheetName val="Załacznik 12 Zob. D.II.2"/>
      <sheetName val="Załacznik 12 Zob. D.II.3 ZBIOR."/>
      <sheetName val="Załacznik 12 Zob. D.II.3"/>
      <sheetName val="Załacznik 12 Zob. D.II.4 ZBIOR."/>
      <sheetName val="Załacznik 12 Zob. D.II.4"/>
      <sheetName val="Załacznik 12 Zob. D.II.5 ZBIOR."/>
      <sheetName val="Załacznik 12 Zob. D.II.5"/>
      <sheetName val="Załacznik 12 Zob. D.II.6 ZBIOR."/>
      <sheetName val="Załacznik 12 Zob. D.II.7 ZBIOR."/>
      <sheetName val="Załacznik 12 Zob. D.II.7"/>
      <sheetName val="Załacznik 12 Zob. D III ZBIOR"/>
      <sheetName val="Załacznik 12 Zob. D.IV.1 ZBIOR"/>
      <sheetName val="Załącznik 13 ZBIORÓWKA"/>
      <sheetName val="Załącznik 13"/>
      <sheetName val="Załącznik 13A"/>
      <sheetName val="Załącznik 13B"/>
      <sheetName val="Załącznik 14 ZBIORÓWKA"/>
      <sheetName val="Załącznik 14"/>
      <sheetName val="Załącznik 14A"/>
      <sheetName val="Załącznik 15"/>
      <sheetName val="Załącznik 16"/>
      <sheetName val="Załącznik 16A"/>
      <sheetName val="Załącznik 17"/>
      <sheetName val="Załącznik 18 ZBIORÓWKA"/>
      <sheetName val="Załącznik 18"/>
      <sheetName val="Załącznik 19"/>
      <sheetName val="Załącznik 22"/>
      <sheetName val="Załącznik 23 "/>
      <sheetName val="Załącznik 1"/>
      <sheetName val="Załącznik 2"/>
      <sheetName val="Załącznik 3"/>
      <sheetName val="Załącznik 4"/>
      <sheetName val="Załącznik 5"/>
      <sheetName val="Załącznik 6"/>
      <sheetName val="Załącznik 7"/>
      <sheetName val="Załącznik 9"/>
    </sheetNames>
    <sheetDataSet>
      <sheetData sheetId="0"/>
      <sheetData sheetId="1"/>
      <sheetData sheetId="2">
        <row r="49">
          <cell r="D49">
            <v>-248686466.53999999</v>
          </cell>
        </row>
      </sheetData>
      <sheetData sheetId="3">
        <row r="497">
          <cell r="F497">
            <v>27862135.41</v>
          </cell>
        </row>
        <row r="506">
          <cell r="F506">
            <v>31330.799999999999</v>
          </cell>
        </row>
        <row r="510">
          <cell r="F510">
            <v>1510741.2699999998</v>
          </cell>
        </row>
        <row r="562">
          <cell r="F562">
            <v>40037800.640000001</v>
          </cell>
        </row>
        <row r="566">
          <cell r="F566">
            <v>11484.98</v>
          </cell>
        </row>
        <row r="567">
          <cell r="F567">
            <v>112307928.55</v>
          </cell>
        </row>
        <row r="585">
          <cell r="F585">
            <v>167059732.03</v>
          </cell>
        </row>
        <row r="604">
          <cell r="F604">
            <v>1224316.95</v>
          </cell>
        </row>
        <row r="607">
          <cell r="F607">
            <v>14884788.940000001</v>
          </cell>
        </row>
        <row r="621">
          <cell r="F621">
            <v>50006.17</v>
          </cell>
        </row>
        <row r="624">
          <cell r="F624">
            <v>15455850.800000001</v>
          </cell>
        </row>
      </sheetData>
      <sheetData sheetId="4"/>
      <sheetData sheetId="5">
        <row r="19">
          <cell r="H19">
            <v>65231.02</v>
          </cell>
        </row>
        <row r="26">
          <cell r="H26">
            <v>20154.21</v>
          </cell>
        </row>
        <row r="33">
          <cell r="H33">
            <v>0</v>
          </cell>
        </row>
        <row r="70">
          <cell r="H70">
            <v>34437349.639999993</v>
          </cell>
        </row>
        <row r="80">
          <cell r="H80">
            <v>0</v>
          </cell>
        </row>
        <row r="87">
          <cell r="H87">
            <v>0</v>
          </cell>
        </row>
        <row r="103">
          <cell r="H103">
            <v>71966.64</v>
          </cell>
        </row>
        <row r="110">
          <cell r="H110">
            <v>0</v>
          </cell>
        </row>
        <row r="120">
          <cell r="H120">
            <v>7815193.9800000004</v>
          </cell>
        </row>
        <row r="127">
          <cell r="H127">
            <v>0</v>
          </cell>
        </row>
        <row r="134">
          <cell r="H134">
            <v>0</v>
          </cell>
        </row>
        <row r="141">
          <cell r="H141">
            <v>0</v>
          </cell>
        </row>
        <row r="148">
          <cell r="H148">
            <v>58180.93</v>
          </cell>
        </row>
        <row r="159">
          <cell r="H159">
            <v>1344139.74</v>
          </cell>
        </row>
        <row r="166">
          <cell r="H166">
            <v>126150</v>
          </cell>
        </row>
        <row r="173">
          <cell r="H173">
            <v>791853.62</v>
          </cell>
        </row>
        <row r="181">
          <cell r="H181">
            <v>1354053.14</v>
          </cell>
        </row>
        <row r="206">
          <cell r="H206">
            <v>14117558.770000003</v>
          </cell>
        </row>
        <row r="214">
          <cell r="H214">
            <v>7706773.9100000001</v>
          </cell>
        </row>
        <row r="224">
          <cell r="H224">
            <v>103479.61</v>
          </cell>
        </row>
        <row r="231">
          <cell r="H231">
            <v>0</v>
          </cell>
        </row>
        <row r="239">
          <cell r="H239">
            <v>0</v>
          </cell>
        </row>
        <row r="246">
          <cell r="H246">
            <v>65206270.670000002</v>
          </cell>
        </row>
        <row r="253">
          <cell r="H253">
            <v>14654023.58</v>
          </cell>
        </row>
        <row r="260">
          <cell r="H260">
            <v>0</v>
          </cell>
        </row>
      </sheetData>
      <sheetData sheetId="6">
        <row r="17">
          <cell r="E17">
            <v>0</v>
          </cell>
        </row>
        <row r="19">
          <cell r="E19">
            <v>443945296.39000005</v>
          </cell>
        </row>
        <row r="21">
          <cell r="E21">
            <v>217074060.20000002</v>
          </cell>
        </row>
        <row r="24">
          <cell r="E24">
            <v>1697681.4500000002</v>
          </cell>
        </row>
        <row r="27">
          <cell r="E27">
            <v>3652.5</v>
          </cell>
        </row>
        <row r="30">
          <cell r="E30">
            <v>525966.9299999997</v>
          </cell>
        </row>
        <row r="34">
          <cell r="E34">
            <v>1484408.3900000001</v>
          </cell>
        </row>
        <row r="48">
          <cell r="E48">
            <v>204905771.66999999</v>
          </cell>
        </row>
      </sheetData>
      <sheetData sheetId="7">
        <row r="43">
          <cell r="G43">
            <v>232266049.12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3">
          <cell r="G43">
            <v>25189.7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7" zoomScale="80" zoomScaleNormal="80" workbookViewId="0">
      <selection activeCell="E7" sqref="E7"/>
    </sheetView>
  </sheetViews>
  <sheetFormatPr defaultRowHeight="15.75" x14ac:dyDescent="0.25"/>
  <cols>
    <col min="1" max="1" width="37.7109375" style="532" customWidth="1"/>
    <col min="2" max="3" width="24.7109375" style="532" customWidth="1"/>
    <col min="4" max="4" width="37.7109375" style="532" customWidth="1"/>
    <col min="5" max="6" width="24.7109375" style="532" customWidth="1"/>
    <col min="7" max="7" width="13.140625" style="532" customWidth="1"/>
    <col min="8" max="8" width="14.140625" style="532" customWidth="1"/>
    <col min="9" max="9" width="28" style="533" customWidth="1"/>
    <col min="10" max="10" width="21" style="533" customWidth="1"/>
    <col min="11" max="256" width="9.140625" style="532"/>
    <col min="257" max="257" width="33.28515625" style="532" customWidth="1"/>
    <col min="258" max="258" width="21.42578125" style="532" customWidth="1"/>
    <col min="259" max="259" width="22" style="532" customWidth="1"/>
    <col min="260" max="260" width="36.140625" style="532" customWidth="1"/>
    <col min="261" max="261" width="22.28515625" style="532" customWidth="1"/>
    <col min="262" max="262" width="23.28515625" style="532" customWidth="1"/>
    <col min="263" max="263" width="13.140625" style="532" customWidth="1"/>
    <col min="264" max="264" width="14.140625" style="532" customWidth="1"/>
    <col min="265" max="265" width="28" style="532" customWidth="1"/>
    <col min="266" max="266" width="21" style="532" customWidth="1"/>
    <col min="267" max="512" width="9.140625" style="532"/>
    <col min="513" max="513" width="33.28515625" style="532" customWidth="1"/>
    <col min="514" max="514" width="21.42578125" style="532" customWidth="1"/>
    <col min="515" max="515" width="22" style="532" customWidth="1"/>
    <col min="516" max="516" width="36.140625" style="532" customWidth="1"/>
    <col min="517" max="517" width="22.28515625" style="532" customWidth="1"/>
    <col min="518" max="518" width="23.28515625" style="532" customWidth="1"/>
    <col min="519" max="519" width="13.140625" style="532" customWidth="1"/>
    <col min="520" max="520" width="14.140625" style="532" customWidth="1"/>
    <col min="521" max="521" width="28" style="532" customWidth="1"/>
    <col min="522" max="522" width="21" style="532" customWidth="1"/>
    <col min="523" max="768" width="9.140625" style="532"/>
    <col min="769" max="769" width="33.28515625" style="532" customWidth="1"/>
    <col min="770" max="770" width="21.42578125" style="532" customWidth="1"/>
    <col min="771" max="771" width="22" style="532" customWidth="1"/>
    <col min="772" max="772" width="36.140625" style="532" customWidth="1"/>
    <col min="773" max="773" width="22.28515625" style="532" customWidth="1"/>
    <col min="774" max="774" width="23.28515625" style="532" customWidth="1"/>
    <col min="775" max="775" width="13.140625" style="532" customWidth="1"/>
    <col min="776" max="776" width="14.140625" style="532" customWidth="1"/>
    <col min="777" max="777" width="28" style="532" customWidth="1"/>
    <col min="778" max="778" width="21" style="532" customWidth="1"/>
    <col min="779" max="1024" width="9.140625" style="532"/>
    <col min="1025" max="1025" width="33.28515625" style="532" customWidth="1"/>
    <col min="1026" max="1026" width="21.42578125" style="532" customWidth="1"/>
    <col min="1027" max="1027" width="22" style="532" customWidth="1"/>
    <col min="1028" max="1028" width="36.140625" style="532" customWidth="1"/>
    <col min="1029" max="1029" width="22.28515625" style="532" customWidth="1"/>
    <col min="1030" max="1030" width="23.28515625" style="532" customWidth="1"/>
    <col min="1031" max="1031" width="13.140625" style="532" customWidth="1"/>
    <col min="1032" max="1032" width="14.140625" style="532" customWidth="1"/>
    <col min="1033" max="1033" width="28" style="532" customWidth="1"/>
    <col min="1034" max="1034" width="21" style="532" customWidth="1"/>
    <col min="1035" max="1280" width="9.140625" style="532"/>
    <col min="1281" max="1281" width="33.28515625" style="532" customWidth="1"/>
    <col min="1282" max="1282" width="21.42578125" style="532" customWidth="1"/>
    <col min="1283" max="1283" width="22" style="532" customWidth="1"/>
    <col min="1284" max="1284" width="36.140625" style="532" customWidth="1"/>
    <col min="1285" max="1285" width="22.28515625" style="532" customWidth="1"/>
    <col min="1286" max="1286" width="23.28515625" style="532" customWidth="1"/>
    <col min="1287" max="1287" width="13.140625" style="532" customWidth="1"/>
    <col min="1288" max="1288" width="14.140625" style="532" customWidth="1"/>
    <col min="1289" max="1289" width="28" style="532" customWidth="1"/>
    <col min="1290" max="1290" width="21" style="532" customWidth="1"/>
    <col min="1291" max="1536" width="9.140625" style="532"/>
    <col min="1537" max="1537" width="33.28515625" style="532" customWidth="1"/>
    <col min="1538" max="1538" width="21.42578125" style="532" customWidth="1"/>
    <col min="1539" max="1539" width="22" style="532" customWidth="1"/>
    <col min="1540" max="1540" width="36.140625" style="532" customWidth="1"/>
    <col min="1541" max="1541" width="22.28515625" style="532" customWidth="1"/>
    <col min="1542" max="1542" width="23.28515625" style="532" customWidth="1"/>
    <col min="1543" max="1543" width="13.140625" style="532" customWidth="1"/>
    <col min="1544" max="1544" width="14.140625" style="532" customWidth="1"/>
    <col min="1545" max="1545" width="28" style="532" customWidth="1"/>
    <col min="1546" max="1546" width="21" style="532" customWidth="1"/>
    <col min="1547" max="1792" width="9.140625" style="532"/>
    <col min="1793" max="1793" width="33.28515625" style="532" customWidth="1"/>
    <col min="1794" max="1794" width="21.42578125" style="532" customWidth="1"/>
    <col min="1795" max="1795" width="22" style="532" customWidth="1"/>
    <col min="1796" max="1796" width="36.140625" style="532" customWidth="1"/>
    <col min="1797" max="1797" width="22.28515625" style="532" customWidth="1"/>
    <col min="1798" max="1798" width="23.28515625" style="532" customWidth="1"/>
    <col min="1799" max="1799" width="13.140625" style="532" customWidth="1"/>
    <col min="1800" max="1800" width="14.140625" style="532" customWidth="1"/>
    <col min="1801" max="1801" width="28" style="532" customWidth="1"/>
    <col min="1802" max="1802" width="21" style="532" customWidth="1"/>
    <col min="1803" max="2048" width="9.140625" style="532"/>
    <col min="2049" max="2049" width="33.28515625" style="532" customWidth="1"/>
    <col min="2050" max="2050" width="21.42578125" style="532" customWidth="1"/>
    <col min="2051" max="2051" width="22" style="532" customWidth="1"/>
    <col min="2052" max="2052" width="36.140625" style="532" customWidth="1"/>
    <col min="2053" max="2053" width="22.28515625" style="532" customWidth="1"/>
    <col min="2054" max="2054" width="23.28515625" style="532" customWidth="1"/>
    <col min="2055" max="2055" width="13.140625" style="532" customWidth="1"/>
    <col min="2056" max="2056" width="14.140625" style="532" customWidth="1"/>
    <col min="2057" max="2057" width="28" style="532" customWidth="1"/>
    <col min="2058" max="2058" width="21" style="532" customWidth="1"/>
    <col min="2059" max="2304" width="9.140625" style="532"/>
    <col min="2305" max="2305" width="33.28515625" style="532" customWidth="1"/>
    <col min="2306" max="2306" width="21.42578125" style="532" customWidth="1"/>
    <col min="2307" max="2307" width="22" style="532" customWidth="1"/>
    <col min="2308" max="2308" width="36.140625" style="532" customWidth="1"/>
    <col min="2309" max="2309" width="22.28515625" style="532" customWidth="1"/>
    <col min="2310" max="2310" width="23.28515625" style="532" customWidth="1"/>
    <col min="2311" max="2311" width="13.140625" style="532" customWidth="1"/>
    <col min="2312" max="2312" width="14.140625" style="532" customWidth="1"/>
    <col min="2313" max="2313" width="28" style="532" customWidth="1"/>
    <col min="2314" max="2314" width="21" style="532" customWidth="1"/>
    <col min="2315" max="2560" width="9.140625" style="532"/>
    <col min="2561" max="2561" width="33.28515625" style="532" customWidth="1"/>
    <col min="2562" max="2562" width="21.42578125" style="532" customWidth="1"/>
    <col min="2563" max="2563" width="22" style="532" customWidth="1"/>
    <col min="2564" max="2564" width="36.140625" style="532" customWidth="1"/>
    <col min="2565" max="2565" width="22.28515625" style="532" customWidth="1"/>
    <col min="2566" max="2566" width="23.28515625" style="532" customWidth="1"/>
    <col min="2567" max="2567" width="13.140625" style="532" customWidth="1"/>
    <col min="2568" max="2568" width="14.140625" style="532" customWidth="1"/>
    <col min="2569" max="2569" width="28" style="532" customWidth="1"/>
    <col min="2570" max="2570" width="21" style="532" customWidth="1"/>
    <col min="2571" max="2816" width="9.140625" style="532"/>
    <col min="2817" max="2817" width="33.28515625" style="532" customWidth="1"/>
    <col min="2818" max="2818" width="21.42578125" style="532" customWidth="1"/>
    <col min="2819" max="2819" width="22" style="532" customWidth="1"/>
    <col min="2820" max="2820" width="36.140625" style="532" customWidth="1"/>
    <col min="2821" max="2821" width="22.28515625" style="532" customWidth="1"/>
    <col min="2822" max="2822" width="23.28515625" style="532" customWidth="1"/>
    <col min="2823" max="2823" width="13.140625" style="532" customWidth="1"/>
    <col min="2824" max="2824" width="14.140625" style="532" customWidth="1"/>
    <col min="2825" max="2825" width="28" style="532" customWidth="1"/>
    <col min="2826" max="2826" width="21" style="532" customWidth="1"/>
    <col min="2827" max="3072" width="9.140625" style="532"/>
    <col min="3073" max="3073" width="33.28515625" style="532" customWidth="1"/>
    <col min="3074" max="3074" width="21.42578125" style="532" customWidth="1"/>
    <col min="3075" max="3075" width="22" style="532" customWidth="1"/>
    <col min="3076" max="3076" width="36.140625" style="532" customWidth="1"/>
    <col min="3077" max="3077" width="22.28515625" style="532" customWidth="1"/>
    <col min="3078" max="3078" width="23.28515625" style="532" customWidth="1"/>
    <col min="3079" max="3079" width="13.140625" style="532" customWidth="1"/>
    <col min="3080" max="3080" width="14.140625" style="532" customWidth="1"/>
    <col min="3081" max="3081" width="28" style="532" customWidth="1"/>
    <col min="3082" max="3082" width="21" style="532" customWidth="1"/>
    <col min="3083" max="3328" width="9.140625" style="532"/>
    <col min="3329" max="3329" width="33.28515625" style="532" customWidth="1"/>
    <col min="3330" max="3330" width="21.42578125" style="532" customWidth="1"/>
    <col min="3331" max="3331" width="22" style="532" customWidth="1"/>
    <col min="3332" max="3332" width="36.140625" style="532" customWidth="1"/>
    <col min="3333" max="3333" width="22.28515625" style="532" customWidth="1"/>
    <col min="3334" max="3334" width="23.28515625" style="532" customWidth="1"/>
    <col min="3335" max="3335" width="13.140625" style="532" customWidth="1"/>
    <col min="3336" max="3336" width="14.140625" style="532" customWidth="1"/>
    <col min="3337" max="3337" width="28" style="532" customWidth="1"/>
    <col min="3338" max="3338" width="21" style="532" customWidth="1"/>
    <col min="3339" max="3584" width="9.140625" style="532"/>
    <col min="3585" max="3585" width="33.28515625" style="532" customWidth="1"/>
    <col min="3586" max="3586" width="21.42578125" style="532" customWidth="1"/>
    <col min="3587" max="3587" width="22" style="532" customWidth="1"/>
    <col min="3588" max="3588" width="36.140625" style="532" customWidth="1"/>
    <col min="3589" max="3589" width="22.28515625" style="532" customWidth="1"/>
    <col min="3590" max="3590" width="23.28515625" style="532" customWidth="1"/>
    <col min="3591" max="3591" width="13.140625" style="532" customWidth="1"/>
    <col min="3592" max="3592" width="14.140625" style="532" customWidth="1"/>
    <col min="3593" max="3593" width="28" style="532" customWidth="1"/>
    <col min="3594" max="3594" width="21" style="532" customWidth="1"/>
    <col min="3595" max="3840" width="9.140625" style="532"/>
    <col min="3841" max="3841" width="33.28515625" style="532" customWidth="1"/>
    <col min="3842" max="3842" width="21.42578125" style="532" customWidth="1"/>
    <col min="3843" max="3843" width="22" style="532" customWidth="1"/>
    <col min="3844" max="3844" width="36.140625" style="532" customWidth="1"/>
    <col min="3845" max="3845" width="22.28515625" style="532" customWidth="1"/>
    <col min="3846" max="3846" width="23.28515625" style="532" customWidth="1"/>
    <col min="3847" max="3847" width="13.140625" style="532" customWidth="1"/>
    <col min="3848" max="3848" width="14.140625" style="532" customWidth="1"/>
    <col min="3849" max="3849" width="28" style="532" customWidth="1"/>
    <col min="3850" max="3850" width="21" style="532" customWidth="1"/>
    <col min="3851" max="4096" width="9.140625" style="532"/>
    <col min="4097" max="4097" width="33.28515625" style="532" customWidth="1"/>
    <col min="4098" max="4098" width="21.42578125" style="532" customWidth="1"/>
    <col min="4099" max="4099" width="22" style="532" customWidth="1"/>
    <col min="4100" max="4100" width="36.140625" style="532" customWidth="1"/>
    <col min="4101" max="4101" width="22.28515625" style="532" customWidth="1"/>
    <col min="4102" max="4102" width="23.28515625" style="532" customWidth="1"/>
    <col min="4103" max="4103" width="13.140625" style="532" customWidth="1"/>
    <col min="4104" max="4104" width="14.140625" style="532" customWidth="1"/>
    <col min="4105" max="4105" width="28" style="532" customWidth="1"/>
    <col min="4106" max="4106" width="21" style="532" customWidth="1"/>
    <col min="4107" max="4352" width="9.140625" style="532"/>
    <col min="4353" max="4353" width="33.28515625" style="532" customWidth="1"/>
    <col min="4354" max="4354" width="21.42578125" style="532" customWidth="1"/>
    <col min="4355" max="4355" width="22" style="532" customWidth="1"/>
    <col min="4356" max="4356" width="36.140625" style="532" customWidth="1"/>
    <col min="4357" max="4357" width="22.28515625" style="532" customWidth="1"/>
    <col min="4358" max="4358" width="23.28515625" style="532" customWidth="1"/>
    <col min="4359" max="4359" width="13.140625" style="532" customWidth="1"/>
    <col min="4360" max="4360" width="14.140625" style="532" customWidth="1"/>
    <col min="4361" max="4361" width="28" style="532" customWidth="1"/>
    <col min="4362" max="4362" width="21" style="532" customWidth="1"/>
    <col min="4363" max="4608" width="9.140625" style="532"/>
    <col min="4609" max="4609" width="33.28515625" style="532" customWidth="1"/>
    <col min="4610" max="4610" width="21.42578125" style="532" customWidth="1"/>
    <col min="4611" max="4611" width="22" style="532" customWidth="1"/>
    <col min="4612" max="4612" width="36.140625" style="532" customWidth="1"/>
    <col min="4613" max="4613" width="22.28515625" style="532" customWidth="1"/>
    <col min="4614" max="4614" width="23.28515625" style="532" customWidth="1"/>
    <col min="4615" max="4615" width="13.140625" style="532" customWidth="1"/>
    <col min="4616" max="4616" width="14.140625" style="532" customWidth="1"/>
    <col min="4617" max="4617" width="28" style="532" customWidth="1"/>
    <col min="4618" max="4618" width="21" style="532" customWidth="1"/>
    <col min="4619" max="4864" width="9.140625" style="532"/>
    <col min="4865" max="4865" width="33.28515625" style="532" customWidth="1"/>
    <col min="4866" max="4866" width="21.42578125" style="532" customWidth="1"/>
    <col min="4867" max="4867" width="22" style="532" customWidth="1"/>
    <col min="4868" max="4868" width="36.140625" style="532" customWidth="1"/>
    <col min="4869" max="4869" width="22.28515625" style="532" customWidth="1"/>
    <col min="4870" max="4870" width="23.28515625" style="532" customWidth="1"/>
    <col min="4871" max="4871" width="13.140625" style="532" customWidth="1"/>
    <col min="4872" max="4872" width="14.140625" style="532" customWidth="1"/>
    <col min="4873" max="4873" width="28" style="532" customWidth="1"/>
    <col min="4874" max="4874" width="21" style="532" customWidth="1"/>
    <col min="4875" max="5120" width="9.140625" style="532"/>
    <col min="5121" max="5121" width="33.28515625" style="532" customWidth="1"/>
    <col min="5122" max="5122" width="21.42578125" style="532" customWidth="1"/>
    <col min="5123" max="5123" width="22" style="532" customWidth="1"/>
    <col min="5124" max="5124" width="36.140625" style="532" customWidth="1"/>
    <col min="5125" max="5125" width="22.28515625" style="532" customWidth="1"/>
    <col min="5126" max="5126" width="23.28515625" style="532" customWidth="1"/>
    <col min="5127" max="5127" width="13.140625" style="532" customWidth="1"/>
    <col min="5128" max="5128" width="14.140625" style="532" customWidth="1"/>
    <col min="5129" max="5129" width="28" style="532" customWidth="1"/>
    <col min="5130" max="5130" width="21" style="532" customWidth="1"/>
    <col min="5131" max="5376" width="9.140625" style="532"/>
    <col min="5377" max="5377" width="33.28515625" style="532" customWidth="1"/>
    <col min="5378" max="5378" width="21.42578125" style="532" customWidth="1"/>
    <col min="5379" max="5379" width="22" style="532" customWidth="1"/>
    <col min="5380" max="5380" width="36.140625" style="532" customWidth="1"/>
    <col min="5381" max="5381" width="22.28515625" style="532" customWidth="1"/>
    <col min="5382" max="5382" width="23.28515625" style="532" customWidth="1"/>
    <col min="5383" max="5383" width="13.140625" style="532" customWidth="1"/>
    <col min="5384" max="5384" width="14.140625" style="532" customWidth="1"/>
    <col min="5385" max="5385" width="28" style="532" customWidth="1"/>
    <col min="5386" max="5386" width="21" style="532" customWidth="1"/>
    <col min="5387" max="5632" width="9.140625" style="532"/>
    <col min="5633" max="5633" width="33.28515625" style="532" customWidth="1"/>
    <col min="5634" max="5634" width="21.42578125" style="532" customWidth="1"/>
    <col min="5635" max="5635" width="22" style="532" customWidth="1"/>
    <col min="5636" max="5636" width="36.140625" style="532" customWidth="1"/>
    <col min="5637" max="5637" width="22.28515625" style="532" customWidth="1"/>
    <col min="5638" max="5638" width="23.28515625" style="532" customWidth="1"/>
    <col min="5639" max="5639" width="13.140625" style="532" customWidth="1"/>
    <col min="5640" max="5640" width="14.140625" style="532" customWidth="1"/>
    <col min="5641" max="5641" width="28" style="532" customWidth="1"/>
    <col min="5642" max="5642" width="21" style="532" customWidth="1"/>
    <col min="5643" max="5888" width="9.140625" style="532"/>
    <col min="5889" max="5889" width="33.28515625" style="532" customWidth="1"/>
    <col min="5890" max="5890" width="21.42578125" style="532" customWidth="1"/>
    <col min="5891" max="5891" width="22" style="532" customWidth="1"/>
    <col min="5892" max="5892" width="36.140625" style="532" customWidth="1"/>
    <col min="5893" max="5893" width="22.28515625" style="532" customWidth="1"/>
    <col min="5894" max="5894" width="23.28515625" style="532" customWidth="1"/>
    <col min="5895" max="5895" width="13.140625" style="532" customWidth="1"/>
    <col min="5896" max="5896" width="14.140625" style="532" customWidth="1"/>
    <col min="5897" max="5897" width="28" style="532" customWidth="1"/>
    <col min="5898" max="5898" width="21" style="532" customWidth="1"/>
    <col min="5899" max="6144" width="9.140625" style="532"/>
    <col min="6145" max="6145" width="33.28515625" style="532" customWidth="1"/>
    <col min="6146" max="6146" width="21.42578125" style="532" customWidth="1"/>
    <col min="6147" max="6147" width="22" style="532" customWidth="1"/>
    <col min="6148" max="6148" width="36.140625" style="532" customWidth="1"/>
    <col min="6149" max="6149" width="22.28515625" style="532" customWidth="1"/>
    <col min="6150" max="6150" width="23.28515625" style="532" customWidth="1"/>
    <col min="6151" max="6151" width="13.140625" style="532" customWidth="1"/>
    <col min="6152" max="6152" width="14.140625" style="532" customWidth="1"/>
    <col min="6153" max="6153" width="28" style="532" customWidth="1"/>
    <col min="6154" max="6154" width="21" style="532" customWidth="1"/>
    <col min="6155" max="6400" width="9.140625" style="532"/>
    <col min="6401" max="6401" width="33.28515625" style="532" customWidth="1"/>
    <col min="6402" max="6402" width="21.42578125" style="532" customWidth="1"/>
    <col min="6403" max="6403" width="22" style="532" customWidth="1"/>
    <col min="6404" max="6404" width="36.140625" style="532" customWidth="1"/>
    <col min="6405" max="6405" width="22.28515625" style="532" customWidth="1"/>
    <col min="6406" max="6406" width="23.28515625" style="532" customWidth="1"/>
    <col min="6407" max="6407" width="13.140625" style="532" customWidth="1"/>
    <col min="6408" max="6408" width="14.140625" style="532" customWidth="1"/>
    <col min="6409" max="6409" width="28" style="532" customWidth="1"/>
    <col min="6410" max="6410" width="21" style="532" customWidth="1"/>
    <col min="6411" max="6656" width="9.140625" style="532"/>
    <col min="6657" max="6657" width="33.28515625" style="532" customWidth="1"/>
    <col min="6658" max="6658" width="21.42578125" style="532" customWidth="1"/>
    <col min="6659" max="6659" width="22" style="532" customWidth="1"/>
    <col min="6660" max="6660" width="36.140625" style="532" customWidth="1"/>
    <col min="6661" max="6661" width="22.28515625" style="532" customWidth="1"/>
    <col min="6662" max="6662" width="23.28515625" style="532" customWidth="1"/>
    <col min="6663" max="6663" width="13.140625" style="532" customWidth="1"/>
    <col min="6664" max="6664" width="14.140625" style="532" customWidth="1"/>
    <col min="6665" max="6665" width="28" style="532" customWidth="1"/>
    <col min="6666" max="6666" width="21" style="532" customWidth="1"/>
    <col min="6667" max="6912" width="9.140625" style="532"/>
    <col min="6913" max="6913" width="33.28515625" style="532" customWidth="1"/>
    <col min="6914" max="6914" width="21.42578125" style="532" customWidth="1"/>
    <col min="6915" max="6915" width="22" style="532" customWidth="1"/>
    <col min="6916" max="6916" width="36.140625" style="532" customWidth="1"/>
    <col min="6917" max="6917" width="22.28515625" style="532" customWidth="1"/>
    <col min="6918" max="6918" width="23.28515625" style="532" customWidth="1"/>
    <col min="6919" max="6919" width="13.140625" style="532" customWidth="1"/>
    <col min="6920" max="6920" width="14.140625" style="532" customWidth="1"/>
    <col min="6921" max="6921" width="28" style="532" customWidth="1"/>
    <col min="6922" max="6922" width="21" style="532" customWidth="1"/>
    <col min="6923" max="7168" width="9.140625" style="532"/>
    <col min="7169" max="7169" width="33.28515625" style="532" customWidth="1"/>
    <col min="7170" max="7170" width="21.42578125" style="532" customWidth="1"/>
    <col min="7171" max="7171" width="22" style="532" customWidth="1"/>
    <col min="7172" max="7172" width="36.140625" style="532" customWidth="1"/>
    <col min="7173" max="7173" width="22.28515625" style="532" customWidth="1"/>
    <col min="7174" max="7174" width="23.28515625" style="532" customWidth="1"/>
    <col min="7175" max="7175" width="13.140625" style="532" customWidth="1"/>
    <col min="7176" max="7176" width="14.140625" style="532" customWidth="1"/>
    <col min="7177" max="7177" width="28" style="532" customWidth="1"/>
    <col min="7178" max="7178" width="21" style="532" customWidth="1"/>
    <col min="7179" max="7424" width="9.140625" style="532"/>
    <col min="7425" max="7425" width="33.28515625" style="532" customWidth="1"/>
    <col min="7426" max="7426" width="21.42578125" style="532" customWidth="1"/>
    <col min="7427" max="7427" width="22" style="532" customWidth="1"/>
    <col min="7428" max="7428" width="36.140625" style="532" customWidth="1"/>
    <col min="7429" max="7429" width="22.28515625" style="532" customWidth="1"/>
    <col min="7430" max="7430" width="23.28515625" style="532" customWidth="1"/>
    <col min="7431" max="7431" width="13.140625" style="532" customWidth="1"/>
    <col min="7432" max="7432" width="14.140625" style="532" customWidth="1"/>
    <col min="7433" max="7433" width="28" style="532" customWidth="1"/>
    <col min="7434" max="7434" width="21" style="532" customWidth="1"/>
    <col min="7435" max="7680" width="9.140625" style="532"/>
    <col min="7681" max="7681" width="33.28515625" style="532" customWidth="1"/>
    <col min="7682" max="7682" width="21.42578125" style="532" customWidth="1"/>
    <col min="7683" max="7683" width="22" style="532" customWidth="1"/>
    <col min="7684" max="7684" width="36.140625" style="532" customWidth="1"/>
    <col min="7685" max="7685" width="22.28515625" style="532" customWidth="1"/>
    <col min="7686" max="7686" width="23.28515625" style="532" customWidth="1"/>
    <col min="7687" max="7687" width="13.140625" style="532" customWidth="1"/>
    <col min="7688" max="7688" width="14.140625" style="532" customWidth="1"/>
    <col min="7689" max="7689" width="28" style="532" customWidth="1"/>
    <col min="7690" max="7690" width="21" style="532" customWidth="1"/>
    <col min="7691" max="7936" width="9.140625" style="532"/>
    <col min="7937" max="7937" width="33.28515625" style="532" customWidth="1"/>
    <col min="7938" max="7938" width="21.42578125" style="532" customWidth="1"/>
    <col min="7939" max="7939" width="22" style="532" customWidth="1"/>
    <col min="7940" max="7940" width="36.140625" style="532" customWidth="1"/>
    <col min="7941" max="7941" width="22.28515625" style="532" customWidth="1"/>
    <col min="7942" max="7942" width="23.28515625" style="532" customWidth="1"/>
    <col min="7943" max="7943" width="13.140625" style="532" customWidth="1"/>
    <col min="7944" max="7944" width="14.140625" style="532" customWidth="1"/>
    <col min="7945" max="7945" width="28" style="532" customWidth="1"/>
    <col min="7946" max="7946" width="21" style="532" customWidth="1"/>
    <col min="7947" max="8192" width="9.140625" style="532"/>
    <col min="8193" max="8193" width="33.28515625" style="532" customWidth="1"/>
    <col min="8194" max="8194" width="21.42578125" style="532" customWidth="1"/>
    <col min="8195" max="8195" width="22" style="532" customWidth="1"/>
    <col min="8196" max="8196" width="36.140625" style="532" customWidth="1"/>
    <col min="8197" max="8197" width="22.28515625" style="532" customWidth="1"/>
    <col min="8198" max="8198" width="23.28515625" style="532" customWidth="1"/>
    <col min="8199" max="8199" width="13.140625" style="532" customWidth="1"/>
    <col min="8200" max="8200" width="14.140625" style="532" customWidth="1"/>
    <col min="8201" max="8201" width="28" style="532" customWidth="1"/>
    <col min="8202" max="8202" width="21" style="532" customWidth="1"/>
    <col min="8203" max="8448" width="9.140625" style="532"/>
    <col min="8449" max="8449" width="33.28515625" style="532" customWidth="1"/>
    <col min="8450" max="8450" width="21.42578125" style="532" customWidth="1"/>
    <col min="8451" max="8451" width="22" style="532" customWidth="1"/>
    <col min="8452" max="8452" width="36.140625" style="532" customWidth="1"/>
    <col min="8453" max="8453" width="22.28515625" style="532" customWidth="1"/>
    <col min="8454" max="8454" width="23.28515625" style="532" customWidth="1"/>
    <col min="8455" max="8455" width="13.140625" style="532" customWidth="1"/>
    <col min="8456" max="8456" width="14.140625" style="532" customWidth="1"/>
    <col min="8457" max="8457" width="28" style="532" customWidth="1"/>
    <col min="8458" max="8458" width="21" style="532" customWidth="1"/>
    <col min="8459" max="8704" width="9.140625" style="532"/>
    <col min="8705" max="8705" width="33.28515625" style="532" customWidth="1"/>
    <col min="8706" max="8706" width="21.42578125" style="532" customWidth="1"/>
    <col min="8707" max="8707" width="22" style="532" customWidth="1"/>
    <col min="8708" max="8708" width="36.140625" style="532" customWidth="1"/>
    <col min="8709" max="8709" width="22.28515625" style="532" customWidth="1"/>
    <col min="8710" max="8710" width="23.28515625" style="532" customWidth="1"/>
    <col min="8711" max="8711" width="13.140625" style="532" customWidth="1"/>
    <col min="8712" max="8712" width="14.140625" style="532" customWidth="1"/>
    <col min="8713" max="8713" width="28" style="532" customWidth="1"/>
    <col min="8714" max="8714" width="21" style="532" customWidth="1"/>
    <col min="8715" max="8960" width="9.140625" style="532"/>
    <col min="8961" max="8961" width="33.28515625" style="532" customWidth="1"/>
    <col min="8962" max="8962" width="21.42578125" style="532" customWidth="1"/>
    <col min="8963" max="8963" width="22" style="532" customWidth="1"/>
    <col min="8964" max="8964" width="36.140625" style="532" customWidth="1"/>
    <col min="8965" max="8965" width="22.28515625" style="532" customWidth="1"/>
    <col min="8966" max="8966" width="23.28515625" style="532" customWidth="1"/>
    <col min="8967" max="8967" width="13.140625" style="532" customWidth="1"/>
    <col min="8968" max="8968" width="14.140625" style="532" customWidth="1"/>
    <col min="8969" max="8969" width="28" style="532" customWidth="1"/>
    <col min="8970" max="8970" width="21" style="532" customWidth="1"/>
    <col min="8971" max="9216" width="9.140625" style="532"/>
    <col min="9217" max="9217" width="33.28515625" style="532" customWidth="1"/>
    <col min="9218" max="9218" width="21.42578125" style="532" customWidth="1"/>
    <col min="9219" max="9219" width="22" style="532" customWidth="1"/>
    <col min="9220" max="9220" width="36.140625" style="532" customWidth="1"/>
    <col min="9221" max="9221" width="22.28515625" style="532" customWidth="1"/>
    <col min="9222" max="9222" width="23.28515625" style="532" customWidth="1"/>
    <col min="9223" max="9223" width="13.140625" style="532" customWidth="1"/>
    <col min="9224" max="9224" width="14.140625" style="532" customWidth="1"/>
    <col min="9225" max="9225" width="28" style="532" customWidth="1"/>
    <col min="9226" max="9226" width="21" style="532" customWidth="1"/>
    <col min="9227" max="9472" width="9.140625" style="532"/>
    <col min="9473" max="9473" width="33.28515625" style="532" customWidth="1"/>
    <col min="9474" max="9474" width="21.42578125" style="532" customWidth="1"/>
    <col min="9475" max="9475" width="22" style="532" customWidth="1"/>
    <col min="9476" max="9476" width="36.140625" style="532" customWidth="1"/>
    <col min="9477" max="9477" width="22.28515625" style="532" customWidth="1"/>
    <col min="9478" max="9478" width="23.28515625" style="532" customWidth="1"/>
    <col min="9479" max="9479" width="13.140625" style="532" customWidth="1"/>
    <col min="9480" max="9480" width="14.140625" style="532" customWidth="1"/>
    <col min="9481" max="9481" width="28" style="532" customWidth="1"/>
    <col min="9482" max="9482" width="21" style="532" customWidth="1"/>
    <col min="9483" max="9728" width="9.140625" style="532"/>
    <col min="9729" max="9729" width="33.28515625" style="532" customWidth="1"/>
    <col min="9730" max="9730" width="21.42578125" style="532" customWidth="1"/>
    <col min="9731" max="9731" width="22" style="532" customWidth="1"/>
    <col min="9732" max="9732" width="36.140625" style="532" customWidth="1"/>
    <col min="9733" max="9733" width="22.28515625" style="532" customWidth="1"/>
    <col min="9734" max="9734" width="23.28515625" style="532" customWidth="1"/>
    <col min="9735" max="9735" width="13.140625" style="532" customWidth="1"/>
    <col min="9736" max="9736" width="14.140625" style="532" customWidth="1"/>
    <col min="9737" max="9737" width="28" style="532" customWidth="1"/>
    <col min="9738" max="9738" width="21" style="532" customWidth="1"/>
    <col min="9739" max="9984" width="9.140625" style="532"/>
    <col min="9985" max="9985" width="33.28515625" style="532" customWidth="1"/>
    <col min="9986" max="9986" width="21.42578125" style="532" customWidth="1"/>
    <col min="9987" max="9987" width="22" style="532" customWidth="1"/>
    <col min="9988" max="9988" width="36.140625" style="532" customWidth="1"/>
    <col min="9989" max="9989" width="22.28515625" style="532" customWidth="1"/>
    <col min="9990" max="9990" width="23.28515625" style="532" customWidth="1"/>
    <col min="9991" max="9991" width="13.140625" style="532" customWidth="1"/>
    <col min="9992" max="9992" width="14.140625" style="532" customWidth="1"/>
    <col min="9993" max="9993" width="28" style="532" customWidth="1"/>
    <col min="9994" max="9994" width="21" style="532" customWidth="1"/>
    <col min="9995" max="10240" width="9.140625" style="532"/>
    <col min="10241" max="10241" width="33.28515625" style="532" customWidth="1"/>
    <col min="10242" max="10242" width="21.42578125" style="532" customWidth="1"/>
    <col min="10243" max="10243" width="22" style="532" customWidth="1"/>
    <col min="10244" max="10244" width="36.140625" style="532" customWidth="1"/>
    <col min="10245" max="10245" width="22.28515625" style="532" customWidth="1"/>
    <col min="10246" max="10246" width="23.28515625" style="532" customWidth="1"/>
    <col min="10247" max="10247" width="13.140625" style="532" customWidth="1"/>
    <col min="10248" max="10248" width="14.140625" style="532" customWidth="1"/>
    <col min="10249" max="10249" width="28" style="532" customWidth="1"/>
    <col min="10250" max="10250" width="21" style="532" customWidth="1"/>
    <col min="10251" max="10496" width="9.140625" style="532"/>
    <col min="10497" max="10497" width="33.28515625" style="532" customWidth="1"/>
    <col min="10498" max="10498" width="21.42578125" style="532" customWidth="1"/>
    <col min="10499" max="10499" width="22" style="532" customWidth="1"/>
    <col min="10500" max="10500" width="36.140625" style="532" customWidth="1"/>
    <col min="10501" max="10501" width="22.28515625" style="532" customWidth="1"/>
    <col min="10502" max="10502" width="23.28515625" style="532" customWidth="1"/>
    <col min="10503" max="10503" width="13.140625" style="532" customWidth="1"/>
    <col min="10504" max="10504" width="14.140625" style="532" customWidth="1"/>
    <col min="10505" max="10505" width="28" style="532" customWidth="1"/>
    <col min="10506" max="10506" width="21" style="532" customWidth="1"/>
    <col min="10507" max="10752" width="9.140625" style="532"/>
    <col min="10753" max="10753" width="33.28515625" style="532" customWidth="1"/>
    <col min="10754" max="10754" width="21.42578125" style="532" customWidth="1"/>
    <col min="10755" max="10755" width="22" style="532" customWidth="1"/>
    <col min="10756" max="10756" width="36.140625" style="532" customWidth="1"/>
    <col min="10757" max="10757" width="22.28515625" style="532" customWidth="1"/>
    <col min="10758" max="10758" width="23.28515625" style="532" customWidth="1"/>
    <col min="10759" max="10759" width="13.140625" style="532" customWidth="1"/>
    <col min="10760" max="10760" width="14.140625" style="532" customWidth="1"/>
    <col min="10761" max="10761" width="28" style="532" customWidth="1"/>
    <col min="10762" max="10762" width="21" style="532" customWidth="1"/>
    <col min="10763" max="11008" width="9.140625" style="532"/>
    <col min="11009" max="11009" width="33.28515625" style="532" customWidth="1"/>
    <col min="11010" max="11010" width="21.42578125" style="532" customWidth="1"/>
    <col min="11011" max="11011" width="22" style="532" customWidth="1"/>
    <col min="11012" max="11012" width="36.140625" style="532" customWidth="1"/>
    <col min="11013" max="11013" width="22.28515625" style="532" customWidth="1"/>
    <col min="11014" max="11014" width="23.28515625" style="532" customWidth="1"/>
    <col min="11015" max="11015" width="13.140625" style="532" customWidth="1"/>
    <col min="11016" max="11016" width="14.140625" style="532" customWidth="1"/>
    <col min="11017" max="11017" width="28" style="532" customWidth="1"/>
    <col min="11018" max="11018" width="21" style="532" customWidth="1"/>
    <col min="11019" max="11264" width="9.140625" style="532"/>
    <col min="11265" max="11265" width="33.28515625" style="532" customWidth="1"/>
    <col min="11266" max="11266" width="21.42578125" style="532" customWidth="1"/>
    <col min="11267" max="11267" width="22" style="532" customWidth="1"/>
    <col min="11268" max="11268" width="36.140625" style="532" customWidth="1"/>
    <col min="11269" max="11269" width="22.28515625" style="532" customWidth="1"/>
    <col min="11270" max="11270" width="23.28515625" style="532" customWidth="1"/>
    <col min="11271" max="11271" width="13.140625" style="532" customWidth="1"/>
    <col min="11272" max="11272" width="14.140625" style="532" customWidth="1"/>
    <col min="11273" max="11273" width="28" style="532" customWidth="1"/>
    <col min="11274" max="11274" width="21" style="532" customWidth="1"/>
    <col min="11275" max="11520" width="9.140625" style="532"/>
    <col min="11521" max="11521" width="33.28515625" style="532" customWidth="1"/>
    <col min="11522" max="11522" width="21.42578125" style="532" customWidth="1"/>
    <col min="11523" max="11523" width="22" style="532" customWidth="1"/>
    <col min="11524" max="11524" width="36.140625" style="532" customWidth="1"/>
    <col min="11525" max="11525" width="22.28515625" style="532" customWidth="1"/>
    <col min="11526" max="11526" width="23.28515625" style="532" customWidth="1"/>
    <col min="11527" max="11527" width="13.140625" style="532" customWidth="1"/>
    <col min="11528" max="11528" width="14.140625" style="532" customWidth="1"/>
    <col min="11529" max="11529" width="28" style="532" customWidth="1"/>
    <col min="11530" max="11530" width="21" style="532" customWidth="1"/>
    <col min="11531" max="11776" width="9.140625" style="532"/>
    <col min="11777" max="11777" width="33.28515625" style="532" customWidth="1"/>
    <col min="11778" max="11778" width="21.42578125" style="532" customWidth="1"/>
    <col min="11779" max="11779" width="22" style="532" customWidth="1"/>
    <col min="11780" max="11780" width="36.140625" style="532" customWidth="1"/>
    <col min="11781" max="11781" width="22.28515625" style="532" customWidth="1"/>
    <col min="11782" max="11782" width="23.28515625" style="532" customWidth="1"/>
    <col min="11783" max="11783" width="13.140625" style="532" customWidth="1"/>
    <col min="11784" max="11784" width="14.140625" style="532" customWidth="1"/>
    <col min="11785" max="11785" width="28" style="532" customWidth="1"/>
    <col min="11786" max="11786" width="21" style="532" customWidth="1"/>
    <col min="11787" max="12032" width="9.140625" style="532"/>
    <col min="12033" max="12033" width="33.28515625" style="532" customWidth="1"/>
    <col min="12034" max="12034" width="21.42578125" style="532" customWidth="1"/>
    <col min="12035" max="12035" width="22" style="532" customWidth="1"/>
    <col min="12036" max="12036" width="36.140625" style="532" customWidth="1"/>
    <col min="12037" max="12037" width="22.28515625" style="532" customWidth="1"/>
    <col min="12038" max="12038" width="23.28515625" style="532" customWidth="1"/>
    <col min="12039" max="12039" width="13.140625" style="532" customWidth="1"/>
    <col min="12040" max="12040" width="14.140625" style="532" customWidth="1"/>
    <col min="12041" max="12041" width="28" style="532" customWidth="1"/>
    <col min="12042" max="12042" width="21" style="532" customWidth="1"/>
    <col min="12043" max="12288" width="9.140625" style="532"/>
    <col min="12289" max="12289" width="33.28515625" style="532" customWidth="1"/>
    <col min="12290" max="12290" width="21.42578125" style="532" customWidth="1"/>
    <col min="12291" max="12291" width="22" style="532" customWidth="1"/>
    <col min="12292" max="12292" width="36.140625" style="532" customWidth="1"/>
    <col min="12293" max="12293" width="22.28515625" style="532" customWidth="1"/>
    <col min="12294" max="12294" width="23.28515625" style="532" customWidth="1"/>
    <col min="12295" max="12295" width="13.140625" style="532" customWidth="1"/>
    <col min="12296" max="12296" width="14.140625" style="532" customWidth="1"/>
    <col min="12297" max="12297" width="28" style="532" customWidth="1"/>
    <col min="12298" max="12298" width="21" style="532" customWidth="1"/>
    <col min="12299" max="12544" width="9.140625" style="532"/>
    <col min="12545" max="12545" width="33.28515625" style="532" customWidth="1"/>
    <col min="12546" max="12546" width="21.42578125" style="532" customWidth="1"/>
    <col min="12547" max="12547" width="22" style="532" customWidth="1"/>
    <col min="12548" max="12548" width="36.140625" style="532" customWidth="1"/>
    <col min="12549" max="12549" width="22.28515625" style="532" customWidth="1"/>
    <col min="12550" max="12550" width="23.28515625" style="532" customWidth="1"/>
    <col min="12551" max="12551" width="13.140625" style="532" customWidth="1"/>
    <col min="12552" max="12552" width="14.140625" style="532" customWidth="1"/>
    <col min="12553" max="12553" width="28" style="532" customWidth="1"/>
    <col min="12554" max="12554" width="21" style="532" customWidth="1"/>
    <col min="12555" max="12800" width="9.140625" style="532"/>
    <col min="12801" max="12801" width="33.28515625" style="532" customWidth="1"/>
    <col min="12802" max="12802" width="21.42578125" style="532" customWidth="1"/>
    <col min="12803" max="12803" width="22" style="532" customWidth="1"/>
    <col min="12804" max="12804" width="36.140625" style="532" customWidth="1"/>
    <col min="12805" max="12805" width="22.28515625" style="532" customWidth="1"/>
    <col min="12806" max="12806" width="23.28515625" style="532" customWidth="1"/>
    <col min="12807" max="12807" width="13.140625" style="532" customWidth="1"/>
    <col min="12808" max="12808" width="14.140625" style="532" customWidth="1"/>
    <col min="12809" max="12809" width="28" style="532" customWidth="1"/>
    <col min="12810" max="12810" width="21" style="532" customWidth="1"/>
    <col min="12811" max="13056" width="9.140625" style="532"/>
    <col min="13057" max="13057" width="33.28515625" style="532" customWidth="1"/>
    <col min="13058" max="13058" width="21.42578125" style="532" customWidth="1"/>
    <col min="13059" max="13059" width="22" style="532" customWidth="1"/>
    <col min="13060" max="13060" width="36.140625" style="532" customWidth="1"/>
    <col min="13061" max="13061" width="22.28515625" style="532" customWidth="1"/>
    <col min="13062" max="13062" width="23.28515625" style="532" customWidth="1"/>
    <col min="13063" max="13063" width="13.140625" style="532" customWidth="1"/>
    <col min="13064" max="13064" width="14.140625" style="532" customWidth="1"/>
    <col min="13065" max="13065" width="28" style="532" customWidth="1"/>
    <col min="13066" max="13066" width="21" style="532" customWidth="1"/>
    <col min="13067" max="13312" width="9.140625" style="532"/>
    <col min="13313" max="13313" width="33.28515625" style="532" customWidth="1"/>
    <col min="13314" max="13314" width="21.42578125" style="532" customWidth="1"/>
    <col min="13315" max="13315" width="22" style="532" customWidth="1"/>
    <col min="13316" max="13316" width="36.140625" style="532" customWidth="1"/>
    <col min="13317" max="13317" width="22.28515625" style="532" customWidth="1"/>
    <col min="13318" max="13318" width="23.28515625" style="532" customWidth="1"/>
    <col min="13319" max="13319" width="13.140625" style="532" customWidth="1"/>
    <col min="13320" max="13320" width="14.140625" style="532" customWidth="1"/>
    <col min="13321" max="13321" width="28" style="532" customWidth="1"/>
    <col min="13322" max="13322" width="21" style="532" customWidth="1"/>
    <col min="13323" max="13568" width="9.140625" style="532"/>
    <col min="13569" max="13569" width="33.28515625" style="532" customWidth="1"/>
    <col min="13570" max="13570" width="21.42578125" style="532" customWidth="1"/>
    <col min="13571" max="13571" width="22" style="532" customWidth="1"/>
    <col min="13572" max="13572" width="36.140625" style="532" customWidth="1"/>
    <col min="13573" max="13573" width="22.28515625" style="532" customWidth="1"/>
    <col min="13574" max="13574" width="23.28515625" style="532" customWidth="1"/>
    <col min="13575" max="13575" width="13.140625" style="532" customWidth="1"/>
    <col min="13576" max="13576" width="14.140625" style="532" customWidth="1"/>
    <col min="13577" max="13577" width="28" style="532" customWidth="1"/>
    <col min="13578" max="13578" width="21" style="532" customWidth="1"/>
    <col min="13579" max="13824" width="9.140625" style="532"/>
    <col min="13825" max="13825" width="33.28515625" style="532" customWidth="1"/>
    <col min="13826" max="13826" width="21.42578125" style="532" customWidth="1"/>
    <col min="13827" max="13827" width="22" style="532" customWidth="1"/>
    <col min="13828" max="13828" width="36.140625" style="532" customWidth="1"/>
    <col min="13829" max="13829" width="22.28515625" style="532" customWidth="1"/>
    <col min="13830" max="13830" width="23.28515625" style="532" customWidth="1"/>
    <col min="13831" max="13831" width="13.140625" style="532" customWidth="1"/>
    <col min="13832" max="13832" width="14.140625" style="532" customWidth="1"/>
    <col min="13833" max="13833" width="28" style="532" customWidth="1"/>
    <col min="13834" max="13834" width="21" style="532" customWidth="1"/>
    <col min="13835" max="14080" width="9.140625" style="532"/>
    <col min="14081" max="14081" width="33.28515625" style="532" customWidth="1"/>
    <col min="14082" max="14082" width="21.42578125" style="532" customWidth="1"/>
    <col min="14083" max="14083" width="22" style="532" customWidth="1"/>
    <col min="14084" max="14084" width="36.140625" style="532" customWidth="1"/>
    <col min="14085" max="14085" width="22.28515625" style="532" customWidth="1"/>
    <col min="14086" max="14086" width="23.28515625" style="532" customWidth="1"/>
    <col min="14087" max="14087" width="13.140625" style="532" customWidth="1"/>
    <col min="14088" max="14088" width="14.140625" style="532" customWidth="1"/>
    <col min="14089" max="14089" width="28" style="532" customWidth="1"/>
    <col min="14090" max="14090" width="21" style="532" customWidth="1"/>
    <col min="14091" max="14336" width="9.140625" style="532"/>
    <col min="14337" max="14337" width="33.28515625" style="532" customWidth="1"/>
    <col min="14338" max="14338" width="21.42578125" style="532" customWidth="1"/>
    <col min="14339" max="14339" width="22" style="532" customWidth="1"/>
    <col min="14340" max="14340" width="36.140625" style="532" customWidth="1"/>
    <col min="14341" max="14341" width="22.28515625" style="532" customWidth="1"/>
    <col min="14342" max="14342" width="23.28515625" style="532" customWidth="1"/>
    <col min="14343" max="14343" width="13.140625" style="532" customWidth="1"/>
    <col min="14344" max="14344" width="14.140625" style="532" customWidth="1"/>
    <col min="14345" max="14345" width="28" style="532" customWidth="1"/>
    <col min="14346" max="14346" width="21" style="532" customWidth="1"/>
    <col min="14347" max="14592" width="9.140625" style="532"/>
    <col min="14593" max="14593" width="33.28515625" style="532" customWidth="1"/>
    <col min="14594" max="14594" width="21.42578125" style="532" customWidth="1"/>
    <col min="14595" max="14595" width="22" style="532" customWidth="1"/>
    <col min="14596" max="14596" width="36.140625" style="532" customWidth="1"/>
    <col min="14597" max="14597" width="22.28515625" style="532" customWidth="1"/>
    <col min="14598" max="14598" width="23.28515625" style="532" customWidth="1"/>
    <col min="14599" max="14599" width="13.140625" style="532" customWidth="1"/>
    <col min="14600" max="14600" width="14.140625" style="532" customWidth="1"/>
    <col min="14601" max="14601" width="28" style="532" customWidth="1"/>
    <col min="14602" max="14602" width="21" style="532" customWidth="1"/>
    <col min="14603" max="14848" width="9.140625" style="532"/>
    <col min="14849" max="14849" width="33.28515625" style="532" customWidth="1"/>
    <col min="14850" max="14850" width="21.42578125" style="532" customWidth="1"/>
    <col min="14851" max="14851" width="22" style="532" customWidth="1"/>
    <col min="14852" max="14852" width="36.140625" style="532" customWidth="1"/>
    <col min="14853" max="14853" width="22.28515625" style="532" customWidth="1"/>
    <col min="14854" max="14854" width="23.28515625" style="532" customWidth="1"/>
    <col min="14855" max="14855" width="13.140625" style="532" customWidth="1"/>
    <col min="14856" max="14856" width="14.140625" style="532" customWidth="1"/>
    <col min="14857" max="14857" width="28" style="532" customWidth="1"/>
    <col min="14858" max="14858" width="21" style="532" customWidth="1"/>
    <col min="14859" max="15104" width="9.140625" style="532"/>
    <col min="15105" max="15105" width="33.28515625" style="532" customWidth="1"/>
    <col min="15106" max="15106" width="21.42578125" style="532" customWidth="1"/>
    <col min="15107" max="15107" width="22" style="532" customWidth="1"/>
    <col min="15108" max="15108" width="36.140625" style="532" customWidth="1"/>
    <col min="15109" max="15109" width="22.28515625" style="532" customWidth="1"/>
    <col min="15110" max="15110" width="23.28515625" style="532" customWidth="1"/>
    <col min="15111" max="15111" width="13.140625" style="532" customWidth="1"/>
    <col min="15112" max="15112" width="14.140625" style="532" customWidth="1"/>
    <col min="15113" max="15113" width="28" style="532" customWidth="1"/>
    <col min="15114" max="15114" width="21" style="532" customWidth="1"/>
    <col min="15115" max="15360" width="9.140625" style="532"/>
    <col min="15361" max="15361" width="33.28515625" style="532" customWidth="1"/>
    <col min="15362" max="15362" width="21.42578125" style="532" customWidth="1"/>
    <col min="15363" max="15363" width="22" style="532" customWidth="1"/>
    <col min="15364" max="15364" width="36.140625" style="532" customWidth="1"/>
    <col min="15365" max="15365" width="22.28515625" style="532" customWidth="1"/>
    <col min="15366" max="15366" width="23.28515625" style="532" customWidth="1"/>
    <col min="15367" max="15367" width="13.140625" style="532" customWidth="1"/>
    <col min="15368" max="15368" width="14.140625" style="532" customWidth="1"/>
    <col min="15369" max="15369" width="28" style="532" customWidth="1"/>
    <col min="15370" max="15370" width="21" style="532" customWidth="1"/>
    <col min="15371" max="15616" width="9.140625" style="532"/>
    <col min="15617" max="15617" width="33.28515625" style="532" customWidth="1"/>
    <col min="15618" max="15618" width="21.42578125" style="532" customWidth="1"/>
    <col min="15619" max="15619" width="22" style="532" customWidth="1"/>
    <col min="15620" max="15620" width="36.140625" style="532" customWidth="1"/>
    <col min="15621" max="15621" width="22.28515625" style="532" customWidth="1"/>
    <col min="15622" max="15622" width="23.28515625" style="532" customWidth="1"/>
    <col min="15623" max="15623" width="13.140625" style="532" customWidth="1"/>
    <col min="15624" max="15624" width="14.140625" style="532" customWidth="1"/>
    <col min="15625" max="15625" width="28" style="532" customWidth="1"/>
    <col min="15626" max="15626" width="21" style="532" customWidth="1"/>
    <col min="15627" max="15872" width="9.140625" style="532"/>
    <col min="15873" max="15873" width="33.28515625" style="532" customWidth="1"/>
    <col min="15874" max="15874" width="21.42578125" style="532" customWidth="1"/>
    <col min="15875" max="15875" width="22" style="532" customWidth="1"/>
    <col min="15876" max="15876" width="36.140625" style="532" customWidth="1"/>
    <col min="15877" max="15877" width="22.28515625" style="532" customWidth="1"/>
    <col min="15878" max="15878" width="23.28515625" style="532" customWidth="1"/>
    <col min="15879" max="15879" width="13.140625" style="532" customWidth="1"/>
    <col min="15880" max="15880" width="14.140625" style="532" customWidth="1"/>
    <col min="15881" max="15881" width="28" style="532" customWidth="1"/>
    <col min="15882" max="15882" width="21" style="532" customWidth="1"/>
    <col min="15883" max="16128" width="9.140625" style="532"/>
    <col min="16129" max="16129" width="33.28515625" style="532" customWidth="1"/>
    <col min="16130" max="16130" width="21.42578125" style="532" customWidth="1"/>
    <col min="16131" max="16131" width="22" style="532" customWidth="1"/>
    <col min="16132" max="16132" width="36.140625" style="532" customWidth="1"/>
    <col min="16133" max="16133" width="22.28515625" style="532" customWidth="1"/>
    <col min="16134" max="16134" width="23.28515625" style="532" customWidth="1"/>
    <col min="16135" max="16135" width="13.140625" style="532" customWidth="1"/>
    <col min="16136" max="16136" width="14.140625" style="532" customWidth="1"/>
    <col min="16137" max="16137" width="28" style="532" customWidth="1"/>
    <col min="16138" max="16138" width="21" style="532" customWidth="1"/>
    <col min="16139" max="16384" width="9.140625" style="532"/>
  </cols>
  <sheetData>
    <row r="1" spans="1:10" x14ac:dyDescent="0.25">
      <c r="A1" s="562" t="s">
        <v>0</v>
      </c>
      <c r="B1" s="564" t="s">
        <v>1</v>
      </c>
      <c r="C1" s="565"/>
      <c r="D1" s="566"/>
      <c r="E1" s="569" t="s">
        <v>616</v>
      </c>
      <c r="F1" s="570"/>
    </row>
    <row r="2" spans="1:10" x14ac:dyDescent="0.25">
      <c r="A2" s="563"/>
      <c r="B2" s="567"/>
      <c r="C2" s="561"/>
      <c r="D2" s="568"/>
      <c r="E2" s="571"/>
      <c r="F2" s="572"/>
    </row>
    <row r="3" spans="1:10" x14ac:dyDescent="0.25">
      <c r="A3" s="563"/>
      <c r="B3" s="567"/>
      <c r="C3" s="561"/>
      <c r="D3" s="568"/>
      <c r="E3" s="571"/>
      <c r="F3" s="572"/>
    </row>
    <row r="4" spans="1:10" ht="27" customHeight="1" x14ac:dyDescent="0.25">
      <c r="A4" s="563"/>
      <c r="B4" s="567"/>
      <c r="C4" s="561"/>
      <c r="D4" s="568"/>
      <c r="E4" s="571"/>
      <c r="F4" s="572"/>
    </row>
    <row r="5" spans="1:10" x14ac:dyDescent="0.25">
      <c r="A5" s="534" t="s">
        <v>2</v>
      </c>
      <c r="B5" s="573" t="s">
        <v>612</v>
      </c>
      <c r="C5" s="574"/>
      <c r="D5" s="575"/>
      <c r="E5" s="579"/>
      <c r="F5" s="580"/>
    </row>
    <row r="6" spans="1:10" x14ac:dyDescent="0.25">
      <c r="A6" s="535" t="s">
        <v>613</v>
      </c>
      <c r="B6" s="576"/>
      <c r="C6" s="577"/>
      <c r="D6" s="578"/>
      <c r="E6" s="581"/>
      <c r="F6" s="582"/>
    </row>
    <row r="7" spans="1:10" ht="37.5" customHeight="1" x14ac:dyDescent="0.25">
      <c r="A7" s="536" t="s">
        <v>3</v>
      </c>
      <c r="B7" s="536" t="s">
        <v>4</v>
      </c>
      <c r="C7" s="536" t="s">
        <v>5</v>
      </c>
      <c r="D7" s="536" t="s">
        <v>6</v>
      </c>
      <c r="E7" s="536" t="s">
        <v>4</v>
      </c>
      <c r="F7" s="536" t="s">
        <v>5</v>
      </c>
    </row>
    <row r="8" spans="1:10" ht="37.5" customHeight="1" x14ac:dyDescent="0.25">
      <c r="A8" s="537" t="s">
        <v>7</v>
      </c>
      <c r="B8" s="538">
        <f>B9+B10+B20+B21+B25</f>
        <v>1136702555.77</v>
      </c>
      <c r="C8" s="538">
        <f>C9+C10+C20+C21+C25+C26</f>
        <v>1101902886.6500001</v>
      </c>
      <c r="D8" s="537" t="s">
        <v>8</v>
      </c>
      <c r="E8" s="538">
        <f>E9+E10+E13+E14</f>
        <v>1060558979.13</v>
      </c>
      <c r="F8" s="538">
        <f>F9+F10+F14</f>
        <v>1038941470.3299999</v>
      </c>
      <c r="G8" s="539"/>
      <c r="H8" s="539"/>
      <c r="I8" s="540"/>
    </row>
    <row r="9" spans="1:10" ht="37.5" customHeight="1" x14ac:dyDescent="0.25">
      <c r="A9" s="537" t="s">
        <v>9</v>
      </c>
      <c r="B9" s="541">
        <v>0</v>
      </c>
      <c r="C9" s="541">
        <f>'[1]Załącznik 11'!E17</f>
        <v>0</v>
      </c>
      <c r="D9" s="537" t="s">
        <v>10</v>
      </c>
      <c r="E9" s="541">
        <v>1267507087.8</v>
      </c>
      <c r="F9" s="541">
        <v>1287627936.8699999</v>
      </c>
      <c r="G9" s="539"/>
      <c r="H9" s="539"/>
      <c r="I9" s="540"/>
      <c r="J9" s="540"/>
    </row>
    <row r="10" spans="1:10" ht="37.5" customHeight="1" x14ac:dyDescent="0.25">
      <c r="A10" s="537" t="s">
        <v>11</v>
      </c>
      <c r="B10" s="541">
        <f>B11+B18+B19</f>
        <v>878011622.92999995</v>
      </c>
      <c r="C10" s="541">
        <f>C11+C18+C19</f>
        <v>868152429.13999999</v>
      </c>
      <c r="D10" s="537" t="s">
        <v>12</v>
      </c>
      <c r="E10" s="541">
        <f>E11-E12</f>
        <v>-206948108.66999999</v>
      </c>
      <c r="F10" s="541">
        <f>F11-F12</f>
        <v>-248686466.53999999</v>
      </c>
      <c r="G10" s="539"/>
      <c r="H10" s="539"/>
    </row>
    <row r="11" spans="1:10" ht="37.5" customHeight="1" x14ac:dyDescent="0.25">
      <c r="A11" s="537" t="s">
        <v>13</v>
      </c>
      <c r="B11" s="541">
        <f>B12+SUM(B14:B17)</f>
        <v>660763720.42999995</v>
      </c>
      <c r="C11" s="541">
        <f>C12+SUM(C14:C17)</f>
        <v>663246657.47000003</v>
      </c>
      <c r="D11" s="542" t="s">
        <v>14</v>
      </c>
      <c r="E11" s="543">
        <v>0</v>
      </c>
      <c r="F11" s="543">
        <v>0</v>
      </c>
      <c r="G11" s="539"/>
      <c r="H11" s="539"/>
    </row>
    <row r="12" spans="1:10" ht="37.5" customHeight="1" x14ac:dyDescent="0.25">
      <c r="A12" s="542" t="s">
        <v>15</v>
      </c>
      <c r="B12" s="543">
        <v>438720599.63</v>
      </c>
      <c r="C12" s="543">
        <f>'[1]Załącznik 11'!E19</f>
        <v>443945296.39000005</v>
      </c>
      <c r="D12" s="542" t="s">
        <v>16</v>
      </c>
      <c r="E12" s="543">
        <v>206948108.66999999</v>
      </c>
      <c r="F12" s="543">
        <f>-'[1]RZiS FORMUŁY'!D49</f>
        <v>248686466.53999999</v>
      </c>
      <c r="G12" s="539"/>
      <c r="H12" s="539"/>
    </row>
    <row r="13" spans="1:10" ht="60" customHeight="1" x14ac:dyDescent="0.25">
      <c r="A13" s="542" t="s">
        <v>17</v>
      </c>
      <c r="B13" s="544">
        <v>16992641.73</v>
      </c>
      <c r="C13" s="543">
        <v>14666198.439999999</v>
      </c>
      <c r="D13" s="537" t="s">
        <v>18</v>
      </c>
      <c r="E13" s="541">
        <v>0</v>
      </c>
      <c r="F13" s="541">
        <v>0</v>
      </c>
      <c r="G13" s="539"/>
      <c r="H13" s="539"/>
    </row>
    <row r="14" spans="1:10" ht="37.5" customHeight="1" x14ac:dyDescent="0.25">
      <c r="A14" s="542" t="s">
        <v>19</v>
      </c>
      <c r="B14" s="543">
        <v>219370330.06999999</v>
      </c>
      <c r="C14" s="543">
        <f>'[1]Załącznik 11'!E21</f>
        <v>217074060.20000002</v>
      </c>
      <c r="D14" s="537" t="s">
        <v>20</v>
      </c>
      <c r="E14" s="541">
        <v>0</v>
      </c>
      <c r="F14" s="541">
        <v>0</v>
      </c>
      <c r="G14" s="539"/>
      <c r="H14" s="539"/>
    </row>
    <row r="15" spans="1:10" ht="37.5" customHeight="1" x14ac:dyDescent="0.25">
      <c r="A15" s="542" t="s">
        <v>21</v>
      </c>
      <c r="B15" s="543">
        <v>1904658.15</v>
      </c>
      <c r="C15" s="543">
        <f>'[1]Załącznik 11'!E24</f>
        <v>1697681.4500000002</v>
      </c>
      <c r="D15" s="537" t="s">
        <v>22</v>
      </c>
      <c r="E15" s="545">
        <v>0</v>
      </c>
      <c r="F15" s="545">
        <v>0</v>
      </c>
      <c r="G15" s="539"/>
      <c r="H15" s="539"/>
    </row>
    <row r="16" spans="1:10" ht="37.5" customHeight="1" x14ac:dyDescent="0.25">
      <c r="A16" s="542" t="s">
        <v>23</v>
      </c>
      <c r="B16" s="543">
        <v>31334.6</v>
      </c>
      <c r="C16" s="543">
        <f>'[1]Załącznik 11'!E27</f>
        <v>3652.5</v>
      </c>
      <c r="D16" s="537" t="s">
        <v>24</v>
      </c>
      <c r="E16" s="545">
        <v>0</v>
      </c>
      <c r="F16" s="545">
        <v>0</v>
      </c>
      <c r="G16" s="539"/>
      <c r="H16" s="539"/>
    </row>
    <row r="17" spans="1:10" ht="37.5" customHeight="1" x14ac:dyDescent="0.25">
      <c r="A17" s="542" t="s">
        <v>25</v>
      </c>
      <c r="B17" s="543">
        <v>736797.98</v>
      </c>
      <c r="C17" s="543">
        <f>'[1]Załącznik 11'!E30</f>
        <v>525966.9299999997</v>
      </c>
      <c r="D17" s="537" t="s">
        <v>614</v>
      </c>
      <c r="E17" s="546">
        <f>E18+E19+E30+E31</f>
        <v>108217057.28999999</v>
      </c>
      <c r="F17" s="546">
        <f>F18+F19+F30+F31</f>
        <v>105429492.73999999</v>
      </c>
      <c r="G17" s="539"/>
      <c r="H17" s="539"/>
    </row>
    <row r="18" spans="1:10" ht="37.5" customHeight="1" x14ac:dyDescent="0.25">
      <c r="A18" s="537" t="s">
        <v>26</v>
      </c>
      <c r="B18" s="541">
        <v>217247902.5</v>
      </c>
      <c r="C18" s="541">
        <f>'[1]Załącznik 11'!E48</f>
        <v>204905771.66999999</v>
      </c>
      <c r="D18" s="542" t="s">
        <v>615</v>
      </c>
      <c r="E18" s="541">
        <v>26176.5</v>
      </c>
      <c r="F18" s="541">
        <f>'[1]Załacznik 12 Zob. D.I ZBIOR'!G43</f>
        <v>25189.7</v>
      </c>
      <c r="G18" s="539"/>
      <c r="H18" s="539"/>
    </row>
    <row r="19" spans="1:10" ht="37.5" customHeight="1" x14ac:dyDescent="0.25">
      <c r="A19" s="537" t="s">
        <v>27</v>
      </c>
      <c r="B19" s="545">
        <v>0</v>
      </c>
      <c r="C19" s="545">
        <v>0</v>
      </c>
      <c r="D19" s="537" t="s">
        <v>28</v>
      </c>
      <c r="E19" s="547">
        <f>SUM(E20:E29)</f>
        <v>29880401.75</v>
      </c>
      <c r="F19" s="547">
        <f>SUM(F20:F27)</f>
        <v>25544008.790000003</v>
      </c>
      <c r="G19" s="539"/>
      <c r="H19" s="539"/>
    </row>
    <row r="20" spans="1:10" ht="37.5" customHeight="1" x14ac:dyDescent="0.25">
      <c r="A20" s="537" t="s">
        <v>29</v>
      </c>
      <c r="B20" s="541">
        <v>256992516.24000001</v>
      </c>
      <c r="C20" s="541">
        <f>'[1]Załacznik 12 Nal. A.III ZBIOR.'!G43</f>
        <v>232266049.12</v>
      </c>
      <c r="D20" s="542" t="s">
        <v>30</v>
      </c>
      <c r="E20" s="543">
        <v>1744007.77</v>
      </c>
      <c r="F20" s="543">
        <f>'[1]Załacznik 10'!H159</f>
        <v>1344139.74</v>
      </c>
      <c r="G20" s="539"/>
      <c r="H20" s="539"/>
    </row>
    <row r="21" spans="1:10" ht="37.5" customHeight="1" x14ac:dyDescent="0.25">
      <c r="A21" s="537" t="s">
        <v>31</v>
      </c>
      <c r="B21" s="541">
        <f>SUM(B22:B24)</f>
        <v>0</v>
      </c>
      <c r="C21" s="541">
        <f>SUM(C22:C24)</f>
        <v>0</v>
      </c>
      <c r="D21" s="542" t="s">
        <v>32</v>
      </c>
      <c r="E21" s="543">
        <v>137322</v>
      </c>
      <c r="F21" s="543">
        <f>'[1]Załacznik 10'!H166</f>
        <v>126150</v>
      </c>
      <c r="G21" s="539"/>
      <c r="H21" s="539"/>
    </row>
    <row r="22" spans="1:10" ht="37.5" customHeight="1" x14ac:dyDescent="0.25">
      <c r="A22" s="542" t="s">
        <v>33</v>
      </c>
      <c r="B22" s="543">
        <v>0</v>
      </c>
      <c r="C22" s="543">
        <v>0</v>
      </c>
      <c r="D22" s="542" t="s">
        <v>34</v>
      </c>
      <c r="E22" s="543">
        <v>784018.54</v>
      </c>
      <c r="F22" s="543">
        <f>'[1]Załacznik 10'!H173</f>
        <v>791853.62</v>
      </c>
      <c r="G22" s="539"/>
      <c r="H22" s="539"/>
    </row>
    <row r="23" spans="1:10" ht="37.5" customHeight="1" x14ac:dyDescent="0.25">
      <c r="A23" s="542" t="s">
        <v>35</v>
      </c>
      <c r="B23" s="548">
        <v>0</v>
      </c>
      <c r="C23" s="548">
        <v>0</v>
      </c>
      <c r="D23" s="542" t="s">
        <v>36</v>
      </c>
      <c r="E23" s="543">
        <v>1372057.44</v>
      </c>
      <c r="F23" s="543">
        <f>'[1]Załacznik 10'!H181</f>
        <v>1354053.14</v>
      </c>
      <c r="G23" s="539"/>
      <c r="H23" s="539"/>
    </row>
    <row r="24" spans="1:10" ht="37.5" customHeight="1" x14ac:dyDescent="0.25">
      <c r="A24" s="542" t="s">
        <v>37</v>
      </c>
      <c r="B24" s="548">
        <v>0</v>
      </c>
      <c r="C24" s="548">
        <v>0</v>
      </c>
      <c r="D24" s="542" t="s">
        <v>38</v>
      </c>
      <c r="E24" s="543">
        <v>15336907.109999999</v>
      </c>
      <c r="F24" s="543">
        <f>'[1]Załacznik 10'!H206</f>
        <v>14117558.770000003</v>
      </c>
      <c r="G24" s="539"/>
      <c r="H24" s="539"/>
    </row>
    <row r="25" spans="1:10" ht="37.5" customHeight="1" x14ac:dyDescent="0.25">
      <c r="A25" s="537" t="s">
        <v>39</v>
      </c>
      <c r="B25" s="541">
        <v>1698416.6</v>
      </c>
      <c r="C25" s="541">
        <f>'[1]Załącznik 11'!E34</f>
        <v>1484408.3900000001</v>
      </c>
      <c r="D25" s="542" t="s">
        <v>40</v>
      </c>
      <c r="E25" s="549">
        <v>10326226</v>
      </c>
      <c r="F25" s="549">
        <f>'[1]Załacznik 10'!H214</f>
        <v>7706773.9100000001</v>
      </c>
      <c r="G25" s="539"/>
      <c r="H25" s="539"/>
    </row>
    <row r="26" spans="1:10" ht="51" customHeight="1" x14ac:dyDescent="0.25">
      <c r="A26" s="537" t="s">
        <v>41</v>
      </c>
      <c r="B26" s="545">
        <v>0</v>
      </c>
      <c r="C26" s="545">
        <v>0</v>
      </c>
      <c r="D26" s="542" t="s">
        <v>42</v>
      </c>
      <c r="E26" s="543">
        <v>179862.89</v>
      </c>
      <c r="F26" s="543">
        <f>'[1]Załacznik 10'!H224</f>
        <v>103479.61</v>
      </c>
      <c r="G26" s="539"/>
      <c r="H26" s="539"/>
    </row>
    <row r="27" spans="1:10" ht="37.5" customHeight="1" x14ac:dyDescent="0.25">
      <c r="A27" s="537" t="s">
        <v>43</v>
      </c>
      <c r="B27" s="541">
        <f>B28+B33+B39+B47</f>
        <v>32073480.649999999</v>
      </c>
      <c r="C27" s="541">
        <f>C28+C33+C39+C47</f>
        <v>42468076.419999987</v>
      </c>
      <c r="D27" s="542" t="s">
        <v>44</v>
      </c>
      <c r="E27" s="543">
        <f>E28+E29</f>
        <v>0</v>
      </c>
      <c r="F27" s="543">
        <f>F28+F29</f>
        <v>0</v>
      </c>
      <c r="G27" s="539"/>
      <c r="H27" s="539"/>
    </row>
    <row r="28" spans="1:10" ht="37.5" customHeight="1" x14ac:dyDescent="0.25">
      <c r="A28" s="537" t="s">
        <v>45</v>
      </c>
      <c r="B28" s="541">
        <f>SUM(B29:B32)</f>
        <v>0</v>
      </c>
      <c r="C28" s="541">
        <f>SUM(C29:C32)</f>
        <v>0</v>
      </c>
      <c r="D28" s="542" t="s">
        <v>46</v>
      </c>
      <c r="E28" s="543">
        <v>0</v>
      </c>
      <c r="F28" s="543">
        <f>'[1]Załacznik 10'!H231</f>
        <v>0</v>
      </c>
      <c r="G28" s="539"/>
      <c r="H28" s="539"/>
    </row>
    <row r="29" spans="1:10" ht="37.5" customHeight="1" x14ac:dyDescent="0.25">
      <c r="A29" s="542" t="s">
        <v>47</v>
      </c>
      <c r="B29" s="543">
        <v>0</v>
      </c>
      <c r="C29" s="543">
        <v>0</v>
      </c>
      <c r="D29" s="542" t="s">
        <v>48</v>
      </c>
      <c r="E29" s="543">
        <v>0</v>
      </c>
      <c r="F29" s="543">
        <f>'[1]Załacznik 10'!H239</f>
        <v>0</v>
      </c>
      <c r="G29" s="539"/>
      <c r="H29" s="539"/>
    </row>
    <row r="30" spans="1:10" ht="37.5" customHeight="1" x14ac:dyDescent="0.25">
      <c r="A30" s="542" t="s">
        <v>49</v>
      </c>
      <c r="B30" s="548">
        <v>0</v>
      </c>
      <c r="C30" s="548">
        <v>0</v>
      </c>
      <c r="D30" s="537" t="s">
        <v>50</v>
      </c>
      <c r="E30" s="538">
        <v>64143262.57</v>
      </c>
      <c r="F30" s="538">
        <f>'[1]Załacznik 10'!H246</f>
        <v>65206270.670000002</v>
      </c>
      <c r="G30" s="539"/>
      <c r="H30" s="539"/>
    </row>
    <row r="31" spans="1:10" ht="37.5" customHeight="1" x14ac:dyDescent="0.25">
      <c r="A31" s="542" t="s">
        <v>51</v>
      </c>
      <c r="B31" s="548">
        <v>0</v>
      </c>
      <c r="C31" s="548">
        <v>0</v>
      </c>
      <c r="D31" s="537" t="s">
        <v>52</v>
      </c>
      <c r="E31" s="541">
        <v>14167216.470000001</v>
      </c>
      <c r="F31" s="541">
        <f>F32+F33</f>
        <v>14654023.58</v>
      </c>
      <c r="G31" s="539"/>
      <c r="H31" s="539"/>
    </row>
    <row r="32" spans="1:10" ht="37.5" customHeight="1" x14ac:dyDescent="0.25">
      <c r="A32" s="542" t="s">
        <v>53</v>
      </c>
      <c r="B32" s="543">
        <v>0</v>
      </c>
      <c r="C32" s="543">
        <v>0</v>
      </c>
      <c r="D32" s="542" t="s">
        <v>54</v>
      </c>
      <c r="E32" s="543">
        <v>14167216.470000001</v>
      </c>
      <c r="F32" s="543">
        <f>'[1]Załacznik 10'!H253</f>
        <v>14654023.58</v>
      </c>
      <c r="G32" s="539"/>
      <c r="H32" s="550"/>
      <c r="I32" s="551"/>
      <c r="J32" s="552"/>
    </row>
    <row r="33" spans="1:10" ht="37.5" customHeight="1" x14ac:dyDescent="0.25">
      <c r="A33" s="537" t="s">
        <v>55</v>
      </c>
      <c r="B33" s="541">
        <f>SUM(B34:B38)</f>
        <v>21495301.68</v>
      </c>
      <c r="C33" s="541">
        <f>SUM(C34:C38)</f>
        <v>34522734.86999999</v>
      </c>
      <c r="D33" s="542" t="s">
        <v>56</v>
      </c>
      <c r="E33" s="543">
        <v>0</v>
      </c>
      <c r="F33" s="543">
        <f>'[1]Załacznik 10'!H260</f>
        <v>0</v>
      </c>
      <c r="G33" s="539"/>
      <c r="H33" s="539"/>
    </row>
    <row r="34" spans="1:10" ht="37.5" customHeight="1" x14ac:dyDescent="0.25">
      <c r="A34" s="542" t="s">
        <v>57</v>
      </c>
      <c r="B34" s="543">
        <v>21704.3</v>
      </c>
      <c r="C34" s="543">
        <f>'[1]Załacznik 10'!H19</f>
        <v>65231.02</v>
      </c>
      <c r="D34" s="542"/>
      <c r="E34" s="541"/>
      <c r="F34" s="541"/>
      <c r="G34" s="539"/>
      <c r="H34" s="539"/>
    </row>
    <row r="35" spans="1:10" ht="37.5" customHeight="1" x14ac:dyDescent="0.25">
      <c r="A35" s="542" t="s">
        <v>58</v>
      </c>
      <c r="B35" s="543">
        <v>18602.39</v>
      </c>
      <c r="C35" s="543">
        <f>'[1]Załacznik 10'!H26</f>
        <v>20154.21</v>
      </c>
      <c r="D35" s="542"/>
      <c r="E35" s="541"/>
      <c r="F35" s="541"/>
      <c r="G35" s="539"/>
      <c r="H35" s="539"/>
    </row>
    <row r="36" spans="1:10" ht="37.5" customHeight="1" x14ac:dyDescent="0.25">
      <c r="A36" s="542" t="s">
        <v>59</v>
      </c>
      <c r="B36" s="543">
        <v>0</v>
      </c>
      <c r="C36" s="543">
        <f>'[1]Załacznik 10'!H33</f>
        <v>0</v>
      </c>
      <c r="D36" s="542"/>
      <c r="E36" s="541"/>
      <c r="F36" s="541"/>
      <c r="G36" s="539"/>
      <c r="H36" s="539"/>
    </row>
    <row r="37" spans="1:10" ht="37.5" customHeight="1" x14ac:dyDescent="0.25">
      <c r="A37" s="542" t="s">
        <v>60</v>
      </c>
      <c r="B37" s="543">
        <v>21454994.989999998</v>
      </c>
      <c r="C37" s="543">
        <f>'[1]Załacznik 10'!H70</f>
        <v>34437349.639999993</v>
      </c>
      <c r="D37" s="537"/>
      <c r="E37" s="541"/>
      <c r="F37" s="541"/>
      <c r="G37" s="539"/>
      <c r="H37" s="539"/>
    </row>
    <row r="38" spans="1:10" ht="37.5" customHeight="1" x14ac:dyDescent="0.25">
      <c r="A38" s="542" t="s">
        <v>61</v>
      </c>
      <c r="B38" s="543">
        <v>0</v>
      </c>
      <c r="C38" s="543">
        <f>'[1]Załacznik 10'!H80</f>
        <v>0</v>
      </c>
      <c r="D38" s="542"/>
      <c r="E38" s="549"/>
      <c r="F38" s="549"/>
      <c r="G38" s="539"/>
      <c r="H38" s="539"/>
    </row>
    <row r="39" spans="1:10" ht="37.5" customHeight="1" x14ac:dyDescent="0.25">
      <c r="A39" s="537" t="s">
        <v>62</v>
      </c>
      <c r="B39" s="541">
        <f>SUM(B40:B46)</f>
        <v>10539929.610000001</v>
      </c>
      <c r="C39" s="541">
        <f>SUM(C41:C46)</f>
        <v>7887160.6200000001</v>
      </c>
      <c r="D39" s="542"/>
      <c r="E39" s="553"/>
      <c r="F39" s="553"/>
      <c r="G39" s="539"/>
      <c r="H39" s="539"/>
    </row>
    <row r="40" spans="1:10" ht="37.5" customHeight="1" x14ac:dyDescent="0.25">
      <c r="A40" s="542" t="s">
        <v>63</v>
      </c>
      <c r="B40" s="543">
        <v>0</v>
      </c>
      <c r="C40" s="544">
        <f>'[1]Załacznik 10'!H87</f>
        <v>0</v>
      </c>
      <c r="D40" s="542"/>
      <c r="E40" s="553"/>
      <c r="F40" s="553"/>
      <c r="G40" s="539"/>
      <c r="H40" s="539"/>
    </row>
    <row r="41" spans="1:10" ht="37.5" customHeight="1" x14ac:dyDescent="0.25">
      <c r="A41" s="542" t="s">
        <v>64</v>
      </c>
      <c r="B41" s="543">
        <v>28772.3</v>
      </c>
      <c r="C41" s="543">
        <f>'[1]Załacznik 10'!H103</f>
        <v>71966.64</v>
      </c>
      <c r="D41" s="542"/>
      <c r="E41" s="553"/>
      <c r="F41" s="553"/>
      <c r="G41" s="539"/>
      <c r="H41" s="539"/>
    </row>
    <row r="42" spans="1:10" ht="37.5" customHeight="1" x14ac:dyDescent="0.25">
      <c r="A42" s="542" t="s">
        <v>65</v>
      </c>
      <c r="B42" s="543">
        <v>0</v>
      </c>
      <c r="C42" s="543">
        <f>'[1]Załacznik 10'!H110</f>
        <v>0</v>
      </c>
      <c r="D42" s="542"/>
      <c r="E42" s="553"/>
      <c r="F42" s="553"/>
      <c r="G42" s="539"/>
      <c r="H42" s="539"/>
    </row>
    <row r="43" spans="1:10" ht="37.5" customHeight="1" x14ac:dyDescent="0.25">
      <c r="A43" s="542" t="s">
        <v>66</v>
      </c>
      <c r="B43" s="543">
        <v>10511157.310000001</v>
      </c>
      <c r="C43" s="543">
        <f>'[1]Załacznik 10'!H120</f>
        <v>7815193.9800000004</v>
      </c>
      <c r="D43" s="542"/>
      <c r="E43" s="553"/>
      <c r="F43" s="553"/>
      <c r="G43" s="539"/>
      <c r="H43" s="539"/>
    </row>
    <row r="44" spans="1:10" ht="37.5" customHeight="1" x14ac:dyDescent="0.25">
      <c r="A44" s="542" t="s">
        <v>67</v>
      </c>
      <c r="B44" s="548">
        <v>0</v>
      </c>
      <c r="C44" s="543">
        <f>'[1]Załacznik 10'!H127</f>
        <v>0</v>
      </c>
      <c r="D44" s="542"/>
      <c r="E44" s="553"/>
      <c r="F44" s="553"/>
      <c r="G44" s="539"/>
      <c r="H44" s="539"/>
    </row>
    <row r="45" spans="1:10" ht="37.5" customHeight="1" x14ac:dyDescent="0.25">
      <c r="A45" s="542" t="s">
        <v>68</v>
      </c>
      <c r="B45" s="548">
        <v>0</v>
      </c>
      <c r="C45" s="548">
        <f>'[1]Załacznik 10'!H134</f>
        <v>0</v>
      </c>
      <c r="D45" s="542"/>
      <c r="E45" s="553"/>
      <c r="F45" s="553"/>
      <c r="G45" s="539"/>
      <c r="H45" s="539"/>
    </row>
    <row r="46" spans="1:10" ht="37.5" customHeight="1" x14ac:dyDescent="0.25">
      <c r="A46" s="542" t="s">
        <v>69</v>
      </c>
      <c r="B46" s="548">
        <v>0</v>
      </c>
      <c r="C46" s="548">
        <f>'[1]Załacznik 10'!H141</f>
        <v>0</v>
      </c>
      <c r="D46" s="542"/>
      <c r="E46" s="553"/>
      <c r="F46" s="553"/>
      <c r="G46" s="539"/>
      <c r="H46" s="539"/>
    </row>
    <row r="47" spans="1:10" ht="37.5" customHeight="1" x14ac:dyDescent="0.25">
      <c r="A47" s="537" t="s">
        <v>70</v>
      </c>
      <c r="B47" s="541">
        <v>38249.360000000001</v>
      </c>
      <c r="C47" s="541">
        <f>'[1]Załacznik 10'!H148</f>
        <v>58180.93</v>
      </c>
      <c r="D47" s="542"/>
      <c r="E47" s="553"/>
      <c r="F47" s="553"/>
      <c r="G47" s="539"/>
      <c r="H47" s="539"/>
    </row>
    <row r="48" spans="1:10" ht="37.5" customHeight="1" x14ac:dyDescent="0.25">
      <c r="A48" s="536" t="s">
        <v>71</v>
      </c>
      <c r="B48" s="554">
        <f>B8+B27</f>
        <v>1168776036.4200001</v>
      </c>
      <c r="C48" s="554">
        <f>C8+C27</f>
        <v>1144370963.0700002</v>
      </c>
      <c r="D48" s="536" t="s">
        <v>72</v>
      </c>
      <c r="E48" s="554">
        <f>E8+E15+E16+E17</f>
        <v>1168776036.4200001</v>
      </c>
      <c r="F48" s="554">
        <f>F8+F15+F16+F17</f>
        <v>1144370963.0699999</v>
      </c>
      <c r="G48" s="539"/>
      <c r="H48" s="539"/>
      <c r="I48" s="555"/>
      <c r="J48" s="555"/>
    </row>
    <row r="49" spans="1:9" ht="22.5" customHeight="1" x14ac:dyDescent="0.25">
      <c r="A49" s="583"/>
      <c r="B49" s="583"/>
      <c r="C49" s="583"/>
      <c r="D49" s="583"/>
      <c r="E49" s="583"/>
      <c r="F49" s="583"/>
    </row>
    <row r="50" spans="1:9" ht="22.5" customHeight="1" x14ac:dyDescent="0.25">
      <c r="A50" s="556"/>
      <c r="B50" s="556"/>
      <c r="C50" s="556"/>
      <c r="D50" s="556"/>
      <c r="E50" s="556"/>
      <c r="F50" s="556"/>
      <c r="I50" s="540"/>
    </row>
    <row r="51" spans="1:9" ht="22.5" customHeight="1" x14ac:dyDescent="0.25">
      <c r="A51" s="556"/>
      <c r="B51" s="556"/>
      <c r="E51" s="556"/>
      <c r="F51" s="556"/>
    </row>
    <row r="52" spans="1:9" ht="22.5" customHeight="1" x14ac:dyDescent="0.25">
      <c r="A52" s="551" t="s">
        <v>74</v>
      </c>
      <c r="B52" s="551"/>
      <c r="C52" s="560" t="s">
        <v>73</v>
      </c>
      <c r="D52" s="561"/>
      <c r="E52" s="551"/>
      <c r="F52" s="551" t="s">
        <v>76</v>
      </c>
    </row>
    <row r="53" spans="1:9" ht="22.5" customHeight="1" x14ac:dyDescent="0.25">
      <c r="A53" s="551" t="s">
        <v>77</v>
      </c>
      <c r="C53" s="561" t="s">
        <v>75</v>
      </c>
      <c r="D53" s="561"/>
      <c r="E53" s="551"/>
      <c r="F53" s="551" t="s">
        <v>78</v>
      </c>
    </row>
    <row r="54" spans="1:9" x14ac:dyDescent="0.25">
      <c r="A54" s="551"/>
      <c r="B54" s="551"/>
      <c r="C54" s="551"/>
      <c r="E54" s="551"/>
    </row>
    <row r="55" spans="1:9" x14ac:dyDescent="0.25">
      <c r="A55" s="551"/>
      <c r="B55" s="551"/>
      <c r="C55" s="551"/>
      <c r="E55" s="551"/>
    </row>
    <row r="56" spans="1:9" x14ac:dyDescent="0.25">
      <c r="A56" s="551"/>
      <c r="B56" s="551"/>
      <c r="C56" s="551"/>
      <c r="E56" s="551"/>
    </row>
  </sheetData>
  <mergeCells count="8">
    <mergeCell ref="C52:D52"/>
    <mergeCell ref="C53:D53"/>
    <mergeCell ref="A1:A4"/>
    <mergeCell ref="B1:D4"/>
    <mergeCell ref="E1:F4"/>
    <mergeCell ref="B5:D6"/>
    <mergeCell ref="E5:F6"/>
    <mergeCell ref="A49:F49"/>
  </mergeCells>
  <pageMargins left="0.31496062992125984" right="0.31496062992125984" top="0.35433070866141736" bottom="0.35433070866141736" header="0.31496062992125984" footer="0.31496062992125984"/>
  <pageSetup paperSize="9" scale="6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79" zoomScaleNormal="100" workbookViewId="0">
      <selection activeCell="D20" sqref="D20"/>
    </sheetView>
  </sheetViews>
  <sheetFormatPr defaultRowHeight="15" x14ac:dyDescent="0.25"/>
  <cols>
    <col min="1" max="1" width="31.28515625" style="2" customWidth="1"/>
    <col min="2" max="2" width="31.7109375" style="2" customWidth="1"/>
    <col min="3" max="4" width="29.7109375" style="2" customWidth="1"/>
    <col min="5" max="5" width="27.5703125" style="1" customWidth="1"/>
    <col min="6" max="6" width="18.28515625" style="2" bestFit="1" customWidth="1"/>
    <col min="7" max="8" width="14.42578125" style="2" customWidth="1"/>
    <col min="9" max="255" width="9.140625" style="2"/>
    <col min="256" max="256" width="31.28515625" style="2" customWidth="1"/>
    <col min="257" max="257" width="29.28515625" style="2" customWidth="1"/>
    <col min="258" max="258" width="29.7109375" style="2" customWidth="1"/>
    <col min="259" max="259" width="26.42578125" style="2" customWidth="1"/>
    <col min="260" max="260" width="27.5703125" style="2" customWidth="1"/>
    <col min="261" max="261" width="9.140625" style="2"/>
    <col min="262" max="262" width="18.28515625" style="2" bestFit="1" customWidth="1"/>
    <col min="263" max="264" width="14.42578125" style="2" customWidth="1"/>
    <col min="265" max="511" width="9.140625" style="2"/>
    <col min="512" max="512" width="31.28515625" style="2" customWidth="1"/>
    <col min="513" max="513" width="29.28515625" style="2" customWidth="1"/>
    <col min="514" max="514" width="29.7109375" style="2" customWidth="1"/>
    <col min="515" max="515" width="26.42578125" style="2" customWidth="1"/>
    <col min="516" max="516" width="27.5703125" style="2" customWidth="1"/>
    <col min="517" max="517" width="9.140625" style="2"/>
    <col min="518" max="518" width="18.28515625" style="2" bestFit="1" customWidth="1"/>
    <col min="519" max="520" width="14.42578125" style="2" customWidth="1"/>
    <col min="521" max="767" width="9.140625" style="2"/>
    <col min="768" max="768" width="31.28515625" style="2" customWidth="1"/>
    <col min="769" max="769" width="29.28515625" style="2" customWidth="1"/>
    <col min="770" max="770" width="29.7109375" style="2" customWidth="1"/>
    <col min="771" max="771" width="26.42578125" style="2" customWidth="1"/>
    <col min="772" max="772" width="27.5703125" style="2" customWidth="1"/>
    <col min="773" max="773" width="9.140625" style="2"/>
    <col min="774" max="774" width="18.28515625" style="2" bestFit="1" customWidth="1"/>
    <col min="775" max="776" width="14.42578125" style="2" customWidth="1"/>
    <col min="777" max="1023" width="9.140625" style="2"/>
    <col min="1024" max="1024" width="31.28515625" style="2" customWidth="1"/>
    <col min="1025" max="1025" width="29.28515625" style="2" customWidth="1"/>
    <col min="1026" max="1026" width="29.7109375" style="2" customWidth="1"/>
    <col min="1027" max="1027" width="26.42578125" style="2" customWidth="1"/>
    <col min="1028" max="1028" width="27.5703125" style="2" customWidth="1"/>
    <col min="1029" max="1029" width="9.140625" style="2"/>
    <col min="1030" max="1030" width="18.28515625" style="2" bestFit="1" customWidth="1"/>
    <col min="1031" max="1032" width="14.42578125" style="2" customWidth="1"/>
    <col min="1033" max="1279" width="9.140625" style="2"/>
    <col min="1280" max="1280" width="31.28515625" style="2" customWidth="1"/>
    <col min="1281" max="1281" width="29.28515625" style="2" customWidth="1"/>
    <col min="1282" max="1282" width="29.7109375" style="2" customWidth="1"/>
    <col min="1283" max="1283" width="26.42578125" style="2" customWidth="1"/>
    <col min="1284" max="1284" width="27.5703125" style="2" customWidth="1"/>
    <col min="1285" max="1285" width="9.140625" style="2"/>
    <col min="1286" max="1286" width="18.28515625" style="2" bestFit="1" customWidth="1"/>
    <col min="1287" max="1288" width="14.42578125" style="2" customWidth="1"/>
    <col min="1289" max="1535" width="9.140625" style="2"/>
    <col min="1536" max="1536" width="31.28515625" style="2" customWidth="1"/>
    <col min="1537" max="1537" width="29.28515625" style="2" customWidth="1"/>
    <col min="1538" max="1538" width="29.7109375" style="2" customWidth="1"/>
    <col min="1539" max="1539" width="26.42578125" style="2" customWidth="1"/>
    <col min="1540" max="1540" width="27.5703125" style="2" customWidth="1"/>
    <col min="1541" max="1541" width="9.140625" style="2"/>
    <col min="1542" max="1542" width="18.28515625" style="2" bestFit="1" customWidth="1"/>
    <col min="1543" max="1544" width="14.42578125" style="2" customWidth="1"/>
    <col min="1545" max="1791" width="9.140625" style="2"/>
    <col min="1792" max="1792" width="31.28515625" style="2" customWidth="1"/>
    <col min="1793" max="1793" width="29.28515625" style="2" customWidth="1"/>
    <col min="1794" max="1794" width="29.7109375" style="2" customWidth="1"/>
    <col min="1795" max="1795" width="26.42578125" style="2" customWidth="1"/>
    <col min="1796" max="1796" width="27.5703125" style="2" customWidth="1"/>
    <col min="1797" max="1797" width="9.140625" style="2"/>
    <col min="1798" max="1798" width="18.28515625" style="2" bestFit="1" customWidth="1"/>
    <col min="1799" max="1800" width="14.42578125" style="2" customWidth="1"/>
    <col min="1801" max="2047" width="9.140625" style="2"/>
    <col min="2048" max="2048" width="31.28515625" style="2" customWidth="1"/>
    <col min="2049" max="2049" width="29.28515625" style="2" customWidth="1"/>
    <col min="2050" max="2050" width="29.7109375" style="2" customWidth="1"/>
    <col min="2051" max="2051" width="26.42578125" style="2" customWidth="1"/>
    <col min="2052" max="2052" width="27.5703125" style="2" customWidth="1"/>
    <col min="2053" max="2053" width="9.140625" style="2"/>
    <col min="2054" max="2054" width="18.28515625" style="2" bestFit="1" customWidth="1"/>
    <col min="2055" max="2056" width="14.42578125" style="2" customWidth="1"/>
    <col min="2057" max="2303" width="9.140625" style="2"/>
    <col min="2304" max="2304" width="31.28515625" style="2" customWidth="1"/>
    <col min="2305" max="2305" width="29.28515625" style="2" customWidth="1"/>
    <col min="2306" max="2306" width="29.7109375" style="2" customWidth="1"/>
    <col min="2307" max="2307" width="26.42578125" style="2" customWidth="1"/>
    <col min="2308" max="2308" width="27.5703125" style="2" customWidth="1"/>
    <col min="2309" max="2309" width="9.140625" style="2"/>
    <col min="2310" max="2310" width="18.28515625" style="2" bestFit="1" customWidth="1"/>
    <col min="2311" max="2312" width="14.42578125" style="2" customWidth="1"/>
    <col min="2313" max="2559" width="9.140625" style="2"/>
    <col min="2560" max="2560" width="31.28515625" style="2" customWidth="1"/>
    <col min="2561" max="2561" width="29.28515625" style="2" customWidth="1"/>
    <col min="2562" max="2562" width="29.7109375" style="2" customWidth="1"/>
    <col min="2563" max="2563" width="26.42578125" style="2" customWidth="1"/>
    <col min="2564" max="2564" width="27.5703125" style="2" customWidth="1"/>
    <col min="2565" max="2565" width="9.140625" style="2"/>
    <col min="2566" max="2566" width="18.28515625" style="2" bestFit="1" customWidth="1"/>
    <col min="2567" max="2568" width="14.42578125" style="2" customWidth="1"/>
    <col min="2569" max="2815" width="9.140625" style="2"/>
    <col min="2816" max="2816" width="31.28515625" style="2" customWidth="1"/>
    <col min="2817" max="2817" width="29.28515625" style="2" customWidth="1"/>
    <col min="2818" max="2818" width="29.7109375" style="2" customWidth="1"/>
    <col min="2819" max="2819" width="26.42578125" style="2" customWidth="1"/>
    <col min="2820" max="2820" width="27.5703125" style="2" customWidth="1"/>
    <col min="2821" max="2821" width="9.140625" style="2"/>
    <col min="2822" max="2822" width="18.28515625" style="2" bestFit="1" customWidth="1"/>
    <col min="2823" max="2824" width="14.42578125" style="2" customWidth="1"/>
    <col min="2825" max="3071" width="9.140625" style="2"/>
    <col min="3072" max="3072" width="31.28515625" style="2" customWidth="1"/>
    <col min="3073" max="3073" width="29.28515625" style="2" customWidth="1"/>
    <col min="3074" max="3074" width="29.7109375" style="2" customWidth="1"/>
    <col min="3075" max="3075" width="26.42578125" style="2" customWidth="1"/>
    <col min="3076" max="3076" width="27.5703125" style="2" customWidth="1"/>
    <col min="3077" max="3077" width="9.140625" style="2"/>
    <col min="3078" max="3078" width="18.28515625" style="2" bestFit="1" customWidth="1"/>
    <col min="3079" max="3080" width="14.42578125" style="2" customWidth="1"/>
    <col min="3081" max="3327" width="9.140625" style="2"/>
    <col min="3328" max="3328" width="31.28515625" style="2" customWidth="1"/>
    <col min="3329" max="3329" width="29.28515625" style="2" customWidth="1"/>
    <col min="3330" max="3330" width="29.7109375" style="2" customWidth="1"/>
    <col min="3331" max="3331" width="26.42578125" style="2" customWidth="1"/>
    <col min="3332" max="3332" width="27.5703125" style="2" customWidth="1"/>
    <col min="3333" max="3333" width="9.140625" style="2"/>
    <col min="3334" max="3334" width="18.28515625" style="2" bestFit="1" customWidth="1"/>
    <col min="3335" max="3336" width="14.42578125" style="2" customWidth="1"/>
    <col min="3337" max="3583" width="9.140625" style="2"/>
    <col min="3584" max="3584" width="31.28515625" style="2" customWidth="1"/>
    <col min="3585" max="3585" width="29.28515625" style="2" customWidth="1"/>
    <col min="3586" max="3586" width="29.7109375" style="2" customWidth="1"/>
    <col min="3587" max="3587" width="26.42578125" style="2" customWidth="1"/>
    <col min="3588" max="3588" width="27.5703125" style="2" customWidth="1"/>
    <col min="3589" max="3589" width="9.140625" style="2"/>
    <col min="3590" max="3590" width="18.28515625" style="2" bestFit="1" customWidth="1"/>
    <col min="3591" max="3592" width="14.42578125" style="2" customWidth="1"/>
    <col min="3593" max="3839" width="9.140625" style="2"/>
    <col min="3840" max="3840" width="31.28515625" style="2" customWidth="1"/>
    <col min="3841" max="3841" width="29.28515625" style="2" customWidth="1"/>
    <col min="3842" max="3842" width="29.7109375" style="2" customWidth="1"/>
    <col min="3843" max="3843" width="26.42578125" style="2" customWidth="1"/>
    <col min="3844" max="3844" width="27.5703125" style="2" customWidth="1"/>
    <col min="3845" max="3845" width="9.140625" style="2"/>
    <col min="3846" max="3846" width="18.28515625" style="2" bestFit="1" customWidth="1"/>
    <col min="3847" max="3848" width="14.42578125" style="2" customWidth="1"/>
    <col min="3849" max="4095" width="9.140625" style="2"/>
    <col min="4096" max="4096" width="31.28515625" style="2" customWidth="1"/>
    <col min="4097" max="4097" width="29.28515625" style="2" customWidth="1"/>
    <col min="4098" max="4098" width="29.7109375" style="2" customWidth="1"/>
    <col min="4099" max="4099" width="26.42578125" style="2" customWidth="1"/>
    <col min="4100" max="4100" width="27.5703125" style="2" customWidth="1"/>
    <col min="4101" max="4101" width="9.140625" style="2"/>
    <col min="4102" max="4102" width="18.28515625" style="2" bestFit="1" customWidth="1"/>
    <col min="4103" max="4104" width="14.42578125" style="2" customWidth="1"/>
    <col min="4105" max="4351" width="9.140625" style="2"/>
    <col min="4352" max="4352" width="31.28515625" style="2" customWidth="1"/>
    <col min="4353" max="4353" width="29.28515625" style="2" customWidth="1"/>
    <col min="4354" max="4354" width="29.7109375" style="2" customWidth="1"/>
    <col min="4355" max="4355" width="26.42578125" style="2" customWidth="1"/>
    <col min="4356" max="4356" width="27.5703125" style="2" customWidth="1"/>
    <col min="4357" max="4357" width="9.140625" style="2"/>
    <col min="4358" max="4358" width="18.28515625" style="2" bestFit="1" customWidth="1"/>
    <col min="4359" max="4360" width="14.42578125" style="2" customWidth="1"/>
    <col min="4361" max="4607" width="9.140625" style="2"/>
    <col min="4608" max="4608" width="31.28515625" style="2" customWidth="1"/>
    <col min="4609" max="4609" width="29.28515625" style="2" customWidth="1"/>
    <col min="4610" max="4610" width="29.7109375" style="2" customWidth="1"/>
    <col min="4611" max="4611" width="26.42578125" style="2" customWidth="1"/>
    <col min="4612" max="4612" width="27.5703125" style="2" customWidth="1"/>
    <col min="4613" max="4613" width="9.140625" style="2"/>
    <col min="4614" max="4614" width="18.28515625" style="2" bestFit="1" customWidth="1"/>
    <col min="4615" max="4616" width="14.42578125" style="2" customWidth="1"/>
    <col min="4617" max="4863" width="9.140625" style="2"/>
    <col min="4864" max="4864" width="31.28515625" style="2" customWidth="1"/>
    <col min="4865" max="4865" width="29.28515625" style="2" customWidth="1"/>
    <col min="4866" max="4866" width="29.7109375" style="2" customWidth="1"/>
    <col min="4867" max="4867" width="26.42578125" style="2" customWidth="1"/>
    <col min="4868" max="4868" width="27.5703125" style="2" customWidth="1"/>
    <col min="4869" max="4869" width="9.140625" style="2"/>
    <col min="4870" max="4870" width="18.28515625" style="2" bestFit="1" customWidth="1"/>
    <col min="4871" max="4872" width="14.42578125" style="2" customWidth="1"/>
    <col min="4873" max="5119" width="9.140625" style="2"/>
    <col min="5120" max="5120" width="31.28515625" style="2" customWidth="1"/>
    <col min="5121" max="5121" width="29.28515625" style="2" customWidth="1"/>
    <col min="5122" max="5122" width="29.7109375" style="2" customWidth="1"/>
    <col min="5123" max="5123" width="26.42578125" style="2" customWidth="1"/>
    <col min="5124" max="5124" width="27.5703125" style="2" customWidth="1"/>
    <col min="5125" max="5125" width="9.140625" style="2"/>
    <col min="5126" max="5126" width="18.28515625" style="2" bestFit="1" customWidth="1"/>
    <col min="5127" max="5128" width="14.42578125" style="2" customWidth="1"/>
    <col min="5129" max="5375" width="9.140625" style="2"/>
    <col min="5376" max="5376" width="31.28515625" style="2" customWidth="1"/>
    <col min="5377" max="5377" width="29.28515625" style="2" customWidth="1"/>
    <col min="5378" max="5378" width="29.7109375" style="2" customWidth="1"/>
    <col min="5379" max="5379" width="26.42578125" style="2" customWidth="1"/>
    <col min="5380" max="5380" width="27.5703125" style="2" customWidth="1"/>
    <col min="5381" max="5381" width="9.140625" style="2"/>
    <col min="5382" max="5382" width="18.28515625" style="2" bestFit="1" customWidth="1"/>
    <col min="5383" max="5384" width="14.42578125" style="2" customWidth="1"/>
    <col min="5385" max="5631" width="9.140625" style="2"/>
    <col min="5632" max="5632" width="31.28515625" style="2" customWidth="1"/>
    <col min="5633" max="5633" width="29.28515625" style="2" customWidth="1"/>
    <col min="5634" max="5634" width="29.7109375" style="2" customWidth="1"/>
    <col min="5635" max="5635" width="26.42578125" style="2" customWidth="1"/>
    <col min="5636" max="5636" width="27.5703125" style="2" customWidth="1"/>
    <col min="5637" max="5637" width="9.140625" style="2"/>
    <col min="5638" max="5638" width="18.28515625" style="2" bestFit="1" customWidth="1"/>
    <col min="5639" max="5640" width="14.42578125" style="2" customWidth="1"/>
    <col min="5641" max="5887" width="9.140625" style="2"/>
    <col min="5888" max="5888" width="31.28515625" style="2" customWidth="1"/>
    <col min="5889" max="5889" width="29.28515625" style="2" customWidth="1"/>
    <col min="5890" max="5890" width="29.7109375" style="2" customWidth="1"/>
    <col min="5891" max="5891" width="26.42578125" style="2" customWidth="1"/>
    <col min="5892" max="5892" width="27.5703125" style="2" customWidth="1"/>
    <col min="5893" max="5893" width="9.140625" style="2"/>
    <col min="5894" max="5894" width="18.28515625" style="2" bestFit="1" customWidth="1"/>
    <col min="5895" max="5896" width="14.42578125" style="2" customWidth="1"/>
    <col min="5897" max="6143" width="9.140625" style="2"/>
    <col min="6144" max="6144" width="31.28515625" style="2" customWidth="1"/>
    <col min="6145" max="6145" width="29.28515625" style="2" customWidth="1"/>
    <col min="6146" max="6146" width="29.7109375" style="2" customWidth="1"/>
    <col min="6147" max="6147" width="26.42578125" style="2" customWidth="1"/>
    <col min="6148" max="6148" width="27.5703125" style="2" customWidth="1"/>
    <col min="6149" max="6149" width="9.140625" style="2"/>
    <col min="6150" max="6150" width="18.28515625" style="2" bestFit="1" customWidth="1"/>
    <col min="6151" max="6152" width="14.42578125" style="2" customWidth="1"/>
    <col min="6153" max="6399" width="9.140625" style="2"/>
    <col min="6400" max="6400" width="31.28515625" style="2" customWidth="1"/>
    <col min="6401" max="6401" width="29.28515625" style="2" customWidth="1"/>
    <col min="6402" max="6402" width="29.7109375" style="2" customWidth="1"/>
    <col min="6403" max="6403" width="26.42578125" style="2" customWidth="1"/>
    <col min="6404" max="6404" width="27.5703125" style="2" customWidth="1"/>
    <col min="6405" max="6405" width="9.140625" style="2"/>
    <col min="6406" max="6406" width="18.28515625" style="2" bestFit="1" customWidth="1"/>
    <col min="6407" max="6408" width="14.42578125" style="2" customWidth="1"/>
    <col min="6409" max="6655" width="9.140625" style="2"/>
    <col min="6656" max="6656" width="31.28515625" style="2" customWidth="1"/>
    <col min="6657" max="6657" width="29.28515625" style="2" customWidth="1"/>
    <col min="6658" max="6658" width="29.7109375" style="2" customWidth="1"/>
    <col min="6659" max="6659" width="26.42578125" style="2" customWidth="1"/>
    <col min="6660" max="6660" width="27.5703125" style="2" customWidth="1"/>
    <col min="6661" max="6661" width="9.140625" style="2"/>
    <col min="6662" max="6662" width="18.28515625" style="2" bestFit="1" customWidth="1"/>
    <col min="6663" max="6664" width="14.42578125" style="2" customWidth="1"/>
    <col min="6665" max="6911" width="9.140625" style="2"/>
    <col min="6912" max="6912" width="31.28515625" style="2" customWidth="1"/>
    <col min="6913" max="6913" width="29.28515625" style="2" customWidth="1"/>
    <col min="6914" max="6914" width="29.7109375" style="2" customWidth="1"/>
    <col min="6915" max="6915" width="26.42578125" style="2" customWidth="1"/>
    <col min="6916" max="6916" width="27.5703125" style="2" customWidth="1"/>
    <col min="6917" max="6917" width="9.140625" style="2"/>
    <col min="6918" max="6918" width="18.28515625" style="2" bestFit="1" customWidth="1"/>
    <col min="6919" max="6920" width="14.42578125" style="2" customWidth="1"/>
    <col min="6921" max="7167" width="9.140625" style="2"/>
    <col min="7168" max="7168" width="31.28515625" style="2" customWidth="1"/>
    <col min="7169" max="7169" width="29.28515625" style="2" customWidth="1"/>
    <col min="7170" max="7170" width="29.7109375" style="2" customWidth="1"/>
    <col min="7171" max="7171" width="26.42578125" style="2" customWidth="1"/>
    <col min="7172" max="7172" width="27.5703125" style="2" customWidth="1"/>
    <col min="7173" max="7173" width="9.140625" style="2"/>
    <col min="7174" max="7174" width="18.28515625" style="2" bestFit="1" customWidth="1"/>
    <col min="7175" max="7176" width="14.42578125" style="2" customWidth="1"/>
    <col min="7177" max="7423" width="9.140625" style="2"/>
    <col min="7424" max="7424" width="31.28515625" style="2" customWidth="1"/>
    <col min="7425" max="7425" width="29.28515625" style="2" customWidth="1"/>
    <col min="7426" max="7426" width="29.7109375" style="2" customWidth="1"/>
    <col min="7427" max="7427" width="26.42578125" style="2" customWidth="1"/>
    <col min="7428" max="7428" width="27.5703125" style="2" customWidth="1"/>
    <col min="7429" max="7429" width="9.140625" style="2"/>
    <col min="7430" max="7430" width="18.28515625" style="2" bestFit="1" customWidth="1"/>
    <col min="7431" max="7432" width="14.42578125" style="2" customWidth="1"/>
    <col min="7433" max="7679" width="9.140625" style="2"/>
    <col min="7680" max="7680" width="31.28515625" style="2" customWidth="1"/>
    <col min="7681" max="7681" width="29.28515625" style="2" customWidth="1"/>
    <col min="7682" max="7682" width="29.7109375" style="2" customWidth="1"/>
    <col min="7683" max="7683" width="26.42578125" style="2" customWidth="1"/>
    <col min="7684" max="7684" width="27.5703125" style="2" customWidth="1"/>
    <col min="7685" max="7685" width="9.140625" style="2"/>
    <col min="7686" max="7686" width="18.28515625" style="2" bestFit="1" customWidth="1"/>
    <col min="7687" max="7688" width="14.42578125" style="2" customWidth="1"/>
    <col min="7689" max="7935" width="9.140625" style="2"/>
    <col min="7936" max="7936" width="31.28515625" style="2" customWidth="1"/>
    <col min="7937" max="7937" width="29.28515625" style="2" customWidth="1"/>
    <col min="7938" max="7938" width="29.7109375" style="2" customWidth="1"/>
    <col min="7939" max="7939" width="26.42578125" style="2" customWidth="1"/>
    <col min="7940" max="7940" width="27.5703125" style="2" customWidth="1"/>
    <col min="7941" max="7941" width="9.140625" style="2"/>
    <col min="7942" max="7942" width="18.28515625" style="2" bestFit="1" customWidth="1"/>
    <col min="7943" max="7944" width="14.42578125" style="2" customWidth="1"/>
    <col min="7945" max="8191" width="9.140625" style="2"/>
    <col min="8192" max="8192" width="31.28515625" style="2" customWidth="1"/>
    <col min="8193" max="8193" width="29.28515625" style="2" customWidth="1"/>
    <col min="8194" max="8194" width="29.7109375" style="2" customWidth="1"/>
    <col min="8195" max="8195" width="26.42578125" style="2" customWidth="1"/>
    <col min="8196" max="8196" width="27.5703125" style="2" customWidth="1"/>
    <col min="8197" max="8197" width="9.140625" style="2"/>
    <col min="8198" max="8198" width="18.28515625" style="2" bestFit="1" customWidth="1"/>
    <col min="8199" max="8200" width="14.42578125" style="2" customWidth="1"/>
    <col min="8201" max="8447" width="9.140625" style="2"/>
    <col min="8448" max="8448" width="31.28515625" style="2" customWidth="1"/>
    <col min="8449" max="8449" width="29.28515625" style="2" customWidth="1"/>
    <col min="8450" max="8450" width="29.7109375" style="2" customWidth="1"/>
    <col min="8451" max="8451" width="26.42578125" style="2" customWidth="1"/>
    <col min="8452" max="8452" width="27.5703125" style="2" customWidth="1"/>
    <col min="8453" max="8453" width="9.140625" style="2"/>
    <col min="8454" max="8454" width="18.28515625" style="2" bestFit="1" customWidth="1"/>
    <col min="8455" max="8456" width="14.42578125" style="2" customWidth="1"/>
    <col min="8457" max="8703" width="9.140625" style="2"/>
    <col min="8704" max="8704" width="31.28515625" style="2" customWidth="1"/>
    <col min="8705" max="8705" width="29.28515625" style="2" customWidth="1"/>
    <col min="8706" max="8706" width="29.7109375" style="2" customWidth="1"/>
    <col min="8707" max="8707" width="26.42578125" style="2" customWidth="1"/>
    <col min="8708" max="8708" width="27.5703125" style="2" customWidth="1"/>
    <col min="8709" max="8709" width="9.140625" style="2"/>
    <col min="8710" max="8710" width="18.28515625" style="2" bestFit="1" customWidth="1"/>
    <col min="8711" max="8712" width="14.42578125" style="2" customWidth="1"/>
    <col min="8713" max="8959" width="9.140625" style="2"/>
    <col min="8960" max="8960" width="31.28515625" style="2" customWidth="1"/>
    <col min="8961" max="8961" width="29.28515625" style="2" customWidth="1"/>
    <col min="8962" max="8962" width="29.7109375" style="2" customWidth="1"/>
    <col min="8963" max="8963" width="26.42578125" style="2" customWidth="1"/>
    <col min="8964" max="8964" width="27.5703125" style="2" customWidth="1"/>
    <col min="8965" max="8965" width="9.140625" style="2"/>
    <col min="8966" max="8966" width="18.28515625" style="2" bestFit="1" customWidth="1"/>
    <col min="8967" max="8968" width="14.42578125" style="2" customWidth="1"/>
    <col min="8969" max="9215" width="9.140625" style="2"/>
    <col min="9216" max="9216" width="31.28515625" style="2" customWidth="1"/>
    <col min="9217" max="9217" width="29.28515625" style="2" customWidth="1"/>
    <col min="9218" max="9218" width="29.7109375" style="2" customWidth="1"/>
    <col min="9219" max="9219" width="26.42578125" style="2" customWidth="1"/>
    <col min="9220" max="9220" width="27.5703125" style="2" customWidth="1"/>
    <col min="9221" max="9221" width="9.140625" style="2"/>
    <col min="9222" max="9222" width="18.28515625" style="2" bestFit="1" customWidth="1"/>
    <col min="9223" max="9224" width="14.42578125" style="2" customWidth="1"/>
    <col min="9225" max="9471" width="9.140625" style="2"/>
    <col min="9472" max="9472" width="31.28515625" style="2" customWidth="1"/>
    <col min="9473" max="9473" width="29.28515625" style="2" customWidth="1"/>
    <col min="9474" max="9474" width="29.7109375" style="2" customWidth="1"/>
    <col min="9475" max="9475" width="26.42578125" style="2" customWidth="1"/>
    <col min="9476" max="9476" width="27.5703125" style="2" customWidth="1"/>
    <col min="9477" max="9477" width="9.140625" style="2"/>
    <col min="9478" max="9478" width="18.28515625" style="2" bestFit="1" customWidth="1"/>
    <col min="9479" max="9480" width="14.42578125" style="2" customWidth="1"/>
    <col min="9481" max="9727" width="9.140625" style="2"/>
    <col min="9728" max="9728" width="31.28515625" style="2" customWidth="1"/>
    <col min="9729" max="9729" width="29.28515625" style="2" customWidth="1"/>
    <col min="9730" max="9730" width="29.7109375" style="2" customWidth="1"/>
    <col min="9731" max="9731" width="26.42578125" style="2" customWidth="1"/>
    <col min="9732" max="9732" width="27.5703125" style="2" customWidth="1"/>
    <col min="9733" max="9733" width="9.140625" style="2"/>
    <col min="9734" max="9734" width="18.28515625" style="2" bestFit="1" customWidth="1"/>
    <col min="9735" max="9736" width="14.42578125" style="2" customWidth="1"/>
    <col min="9737" max="9983" width="9.140625" style="2"/>
    <col min="9984" max="9984" width="31.28515625" style="2" customWidth="1"/>
    <col min="9985" max="9985" width="29.28515625" style="2" customWidth="1"/>
    <col min="9986" max="9986" width="29.7109375" style="2" customWidth="1"/>
    <col min="9987" max="9987" width="26.42578125" style="2" customWidth="1"/>
    <col min="9988" max="9988" width="27.5703125" style="2" customWidth="1"/>
    <col min="9989" max="9989" width="9.140625" style="2"/>
    <col min="9990" max="9990" width="18.28515625" style="2" bestFit="1" customWidth="1"/>
    <col min="9991" max="9992" width="14.42578125" style="2" customWidth="1"/>
    <col min="9993" max="10239" width="9.140625" style="2"/>
    <col min="10240" max="10240" width="31.28515625" style="2" customWidth="1"/>
    <col min="10241" max="10241" width="29.28515625" style="2" customWidth="1"/>
    <col min="10242" max="10242" width="29.7109375" style="2" customWidth="1"/>
    <col min="10243" max="10243" width="26.42578125" style="2" customWidth="1"/>
    <col min="10244" max="10244" width="27.5703125" style="2" customWidth="1"/>
    <col min="10245" max="10245" width="9.140625" style="2"/>
    <col min="10246" max="10246" width="18.28515625" style="2" bestFit="1" customWidth="1"/>
    <col min="10247" max="10248" width="14.42578125" style="2" customWidth="1"/>
    <col min="10249" max="10495" width="9.140625" style="2"/>
    <col min="10496" max="10496" width="31.28515625" style="2" customWidth="1"/>
    <col min="10497" max="10497" width="29.28515625" style="2" customWidth="1"/>
    <col min="10498" max="10498" width="29.7109375" style="2" customWidth="1"/>
    <col min="10499" max="10499" width="26.42578125" style="2" customWidth="1"/>
    <col min="10500" max="10500" width="27.5703125" style="2" customWidth="1"/>
    <col min="10501" max="10501" width="9.140625" style="2"/>
    <col min="10502" max="10502" width="18.28515625" style="2" bestFit="1" customWidth="1"/>
    <col min="10503" max="10504" width="14.42578125" style="2" customWidth="1"/>
    <col min="10505" max="10751" width="9.140625" style="2"/>
    <col min="10752" max="10752" width="31.28515625" style="2" customWidth="1"/>
    <col min="10753" max="10753" width="29.28515625" style="2" customWidth="1"/>
    <col min="10754" max="10754" width="29.7109375" style="2" customWidth="1"/>
    <col min="10755" max="10755" width="26.42578125" style="2" customWidth="1"/>
    <col min="10756" max="10756" width="27.5703125" style="2" customWidth="1"/>
    <col min="10757" max="10757" width="9.140625" style="2"/>
    <col min="10758" max="10758" width="18.28515625" style="2" bestFit="1" customWidth="1"/>
    <col min="10759" max="10760" width="14.42578125" style="2" customWidth="1"/>
    <col min="10761" max="11007" width="9.140625" style="2"/>
    <col min="11008" max="11008" width="31.28515625" style="2" customWidth="1"/>
    <col min="11009" max="11009" width="29.28515625" style="2" customWidth="1"/>
    <col min="11010" max="11010" width="29.7109375" style="2" customWidth="1"/>
    <col min="11011" max="11011" width="26.42578125" style="2" customWidth="1"/>
    <col min="11012" max="11012" width="27.5703125" style="2" customWidth="1"/>
    <col min="11013" max="11013" width="9.140625" style="2"/>
    <col min="11014" max="11014" width="18.28515625" style="2" bestFit="1" customWidth="1"/>
    <col min="11015" max="11016" width="14.42578125" style="2" customWidth="1"/>
    <col min="11017" max="11263" width="9.140625" style="2"/>
    <col min="11264" max="11264" width="31.28515625" style="2" customWidth="1"/>
    <col min="11265" max="11265" width="29.28515625" style="2" customWidth="1"/>
    <col min="11266" max="11266" width="29.7109375" style="2" customWidth="1"/>
    <col min="11267" max="11267" width="26.42578125" style="2" customWidth="1"/>
    <col min="11268" max="11268" width="27.5703125" style="2" customWidth="1"/>
    <col min="11269" max="11269" width="9.140625" style="2"/>
    <col min="11270" max="11270" width="18.28515625" style="2" bestFit="1" customWidth="1"/>
    <col min="11271" max="11272" width="14.42578125" style="2" customWidth="1"/>
    <col min="11273" max="11519" width="9.140625" style="2"/>
    <col min="11520" max="11520" width="31.28515625" style="2" customWidth="1"/>
    <col min="11521" max="11521" width="29.28515625" style="2" customWidth="1"/>
    <col min="11522" max="11522" width="29.7109375" style="2" customWidth="1"/>
    <col min="11523" max="11523" width="26.42578125" style="2" customWidth="1"/>
    <col min="11524" max="11524" width="27.5703125" style="2" customWidth="1"/>
    <col min="11525" max="11525" width="9.140625" style="2"/>
    <col min="11526" max="11526" width="18.28515625" style="2" bestFit="1" customWidth="1"/>
    <col min="11527" max="11528" width="14.42578125" style="2" customWidth="1"/>
    <col min="11529" max="11775" width="9.140625" style="2"/>
    <col min="11776" max="11776" width="31.28515625" style="2" customWidth="1"/>
    <col min="11777" max="11777" width="29.28515625" style="2" customWidth="1"/>
    <col min="11778" max="11778" width="29.7109375" style="2" customWidth="1"/>
    <col min="11779" max="11779" width="26.42578125" style="2" customWidth="1"/>
    <col min="11780" max="11780" width="27.5703125" style="2" customWidth="1"/>
    <col min="11781" max="11781" width="9.140625" style="2"/>
    <col min="11782" max="11782" width="18.28515625" style="2" bestFit="1" customWidth="1"/>
    <col min="11783" max="11784" width="14.42578125" style="2" customWidth="1"/>
    <col min="11785" max="12031" width="9.140625" style="2"/>
    <col min="12032" max="12032" width="31.28515625" style="2" customWidth="1"/>
    <col min="12033" max="12033" width="29.28515625" style="2" customWidth="1"/>
    <col min="12034" max="12034" width="29.7109375" style="2" customWidth="1"/>
    <col min="12035" max="12035" width="26.42578125" style="2" customWidth="1"/>
    <col min="12036" max="12036" width="27.5703125" style="2" customWidth="1"/>
    <col min="12037" max="12037" width="9.140625" style="2"/>
    <col min="12038" max="12038" width="18.28515625" style="2" bestFit="1" customWidth="1"/>
    <col min="12039" max="12040" width="14.42578125" style="2" customWidth="1"/>
    <col min="12041" max="12287" width="9.140625" style="2"/>
    <col min="12288" max="12288" width="31.28515625" style="2" customWidth="1"/>
    <col min="12289" max="12289" width="29.28515625" style="2" customWidth="1"/>
    <col min="12290" max="12290" width="29.7109375" style="2" customWidth="1"/>
    <col min="12291" max="12291" width="26.42578125" style="2" customWidth="1"/>
    <col min="12292" max="12292" width="27.5703125" style="2" customWidth="1"/>
    <col min="12293" max="12293" width="9.140625" style="2"/>
    <col min="12294" max="12294" width="18.28515625" style="2" bestFit="1" customWidth="1"/>
    <col min="12295" max="12296" width="14.42578125" style="2" customWidth="1"/>
    <col min="12297" max="12543" width="9.140625" style="2"/>
    <col min="12544" max="12544" width="31.28515625" style="2" customWidth="1"/>
    <col min="12545" max="12545" width="29.28515625" style="2" customWidth="1"/>
    <col min="12546" max="12546" width="29.7109375" style="2" customWidth="1"/>
    <col min="12547" max="12547" width="26.42578125" style="2" customWidth="1"/>
    <col min="12548" max="12548" width="27.5703125" style="2" customWidth="1"/>
    <col min="12549" max="12549" width="9.140625" style="2"/>
    <col min="12550" max="12550" width="18.28515625" style="2" bestFit="1" customWidth="1"/>
    <col min="12551" max="12552" width="14.42578125" style="2" customWidth="1"/>
    <col min="12553" max="12799" width="9.140625" style="2"/>
    <col min="12800" max="12800" width="31.28515625" style="2" customWidth="1"/>
    <col min="12801" max="12801" width="29.28515625" style="2" customWidth="1"/>
    <col min="12802" max="12802" width="29.7109375" style="2" customWidth="1"/>
    <col min="12803" max="12803" width="26.42578125" style="2" customWidth="1"/>
    <col min="12804" max="12804" width="27.5703125" style="2" customWidth="1"/>
    <col min="12805" max="12805" width="9.140625" style="2"/>
    <col min="12806" max="12806" width="18.28515625" style="2" bestFit="1" customWidth="1"/>
    <col min="12807" max="12808" width="14.42578125" style="2" customWidth="1"/>
    <col min="12809" max="13055" width="9.140625" style="2"/>
    <col min="13056" max="13056" width="31.28515625" style="2" customWidth="1"/>
    <col min="13057" max="13057" width="29.28515625" style="2" customWidth="1"/>
    <col min="13058" max="13058" width="29.7109375" style="2" customWidth="1"/>
    <col min="13059" max="13059" width="26.42578125" style="2" customWidth="1"/>
    <col min="13060" max="13060" width="27.5703125" style="2" customWidth="1"/>
    <col min="13061" max="13061" width="9.140625" style="2"/>
    <col min="13062" max="13062" width="18.28515625" style="2" bestFit="1" customWidth="1"/>
    <col min="13063" max="13064" width="14.42578125" style="2" customWidth="1"/>
    <col min="13065" max="13311" width="9.140625" style="2"/>
    <col min="13312" max="13312" width="31.28515625" style="2" customWidth="1"/>
    <col min="13313" max="13313" width="29.28515625" style="2" customWidth="1"/>
    <col min="13314" max="13314" width="29.7109375" style="2" customWidth="1"/>
    <col min="13315" max="13315" width="26.42578125" style="2" customWidth="1"/>
    <col min="13316" max="13316" width="27.5703125" style="2" customWidth="1"/>
    <col min="13317" max="13317" width="9.140625" style="2"/>
    <col min="13318" max="13318" width="18.28515625" style="2" bestFit="1" customWidth="1"/>
    <col min="13319" max="13320" width="14.42578125" style="2" customWidth="1"/>
    <col min="13321" max="13567" width="9.140625" style="2"/>
    <col min="13568" max="13568" width="31.28515625" style="2" customWidth="1"/>
    <col min="13569" max="13569" width="29.28515625" style="2" customWidth="1"/>
    <col min="13570" max="13570" width="29.7109375" style="2" customWidth="1"/>
    <col min="13571" max="13571" width="26.42578125" style="2" customWidth="1"/>
    <col min="13572" max="13572" width="27.5703125" style="2" customWidth="1"/>
    <col min="13573" max="13573" width="9.140625" style="2"/>
    <col min="13574" max="13574" width="18.28515625" style="2" bestFit="1" customWidth="1"/>
    <col min="13575" max="13576" width="14.42578125" style="2" customWidth="1"/>
    <col min="13577" max="13823" width="9.140625" style="2"/>
    <col min="13824" max="13824" width="31.28515625" style="2" customWidth="1"/>
    <col min="13825" max="13825" width="29.28515625" style="2" customWidth="1"/>
    <col min="13826" max="13826" width="29.7109375" style="2" customWidth="1"/>
    <col min="13827" max="13827" width="26.42578125" style="2" customWidth="1"/>
    <col min="13828" max="13828" width="27.5703125" style="2" customWidth="1"/>
    <col min="13829" max="13829" width="9.140625" style="2"/>
    <col min="13830" max="13830" width="18.28515625" style="2" bestFit="1" customWidth="1"/>
    <col min="13831" max="13832" width="14.42578125" style="2" customWidth="1"/>
    <col min="13833" max="14079" width="9.140625" style="2"/>
    <col min="14080" max="14080" width="31.28515625" style="2" customWidth="1"/>
    <col min="14081" max="14081" width="29.28515625" style="2" customWidth="1"/>
    <col min="14082" max="14082" width="29.7109375" style="2" customWidth="1"/>
    <col min="14083" max="14083" width="26.42578125" style="2" customWidth="1"/>
    <col min="14084" max="14084" width="27.5703125" style="2" customWidth="1"/>
    <col min="14085" max="14085" width="9.140625" style="2"/>
    <col min="14086" max="14086" width="18.28515625" style="2" bestFit="1" customWidth="1"/>
    <col min="14087" max="14088" width="14.42578125" style="2" customWidth="1"/>
    <col min="14089" max="14335" width="9.140625" style="2"/>
    <col min="14336" max="14336" width="31.28515625" style="2" customWidth="1"/>
    <col min="14337" max="14337" width="29.28515625" style="2" customWidth="1"/>
    <col min="14338" max="14338" width="29.7109375" style="2" customWidth="1"/>
    <col min="14339" max="14339" width="26.42578125" style="2" customWidth="1"/>
    <col min="14340" max="14340" width="27.5703125" style="2" customWidth="1"/>
    <col min="14341" max="14341" width="9.140625" style="2"/>
    <col min="14342" max="14342" width="18.28515625" style="2" bestFit="1" customWidth="1"/>
    <col min="14343" max="14344" width="14.42578125" style="2" customWidth="1"/>
    <col min="14345" max="14591" width="9.140625" style="2"/>
    <col min="14592" max="14592" width="31.28515625" style="2" customWidth="1"/>
    <col min="14593" max="14593" width="29.28515625" style="2" customWidth="1"/>
    <col min="14594" max="14594" width="29.7109375" style="2" customWidth="1"/>
    <col min="14595" max="14595" width="26.42578125" style="2" customWidth="1"/>
    <col min="14596" max="14596" width="27.5703125" style="2" customWidth="1"/>
    <col min="14597" max="14597" width="9.140625" style="2"/>
    <col min="14598" max="14598" width="18.28515625" style="2" bestFit="1" customWidth="1"/>
    <col min="14599" max="14600" width="14.42578125" style="2" customWidth="1"/>
    <col min="14601" max="14847" width="9.140625" style="2"/>
    <col min="14848" max="14848" width="31.28515625" style="2" customWidth="1"/>
    <col min="14849" max="14849" width="29.28515625" style="2" customWidth="1"/>
    <col min="14850" max="14850" width="29.7109375" style="2" customWidth="1"/>
    <col min="14851" max="14851" width="26.42578125" style="2" customWidth="1"/>
    <col min="14852" max="14852" width="27.5703125" style="2" customWidth="1"/>
    <col min="14853" max="14853" width="9.140625" style="2"/>
    <col min="14854" max="14854" width="18.28515625" style="2" bestFit="1" customWidth="1"/>
    <col min="14855" max="14856" width="14.42578125" style="2" customWidth="1"/>
    <col min="14857" max="15103" width="9.140625" style="2"/>
    <col min="15104" max="15104" width="31.28515625" style="2" customWidth="1"/>
    <col min="15105" max="15105" width="29.28515625" style="2" customWidth="1"/>
    <col min="15106" max="15106" width="29.7109375" style="2" customWidth="1"/>
    <col min="15107" max="15107" width="26.42578125" style="2" customWidth="1"/>
    <col min="15108" max="15108" width="27.5703125" style="2" customWidth="1"/>
    <col min="15109" max="15109" width="9.140625" style="2"/>
    <col min="15110" max="15110" width="18.28515625" style="2" bestFit="1" customWidth="1"/>
    <col min="15111" max="15112" width="14.42578125" style="2" customWidth="1"/>
    <col min="15113" max="15359" width="9.140625" style="2"/>
    <col min="15360" max="15360" width="31.28515625" style="2" customWidth="1"/>
    <col min="15361" max="15361" width="29.28515625" style="2" customWidth="1"/>
    <col min="15362" max="15362" width="29.7109375" style="2" customWidth="1"/>
    <col min="15363" max="15363" width="26.42578125" style="2" customWidth="1"/>
    <col min="15364" max="15364" width="27.5703125" style="2" customWidth="1"/>
    <col min="15365" max="15365" width="9.140625" style="2"/>
    <col min="15366" max="15366" width="18.28515625" style="2" bestFit="1" customWidth="1"/>
    <col min="15367" max="15368" width="14.42578125" style="2" customWidth="1"/>
    <col min="15369" max="15615" width="9.140625" style="2"/>
    <col min="15616" max="15616" width="31.28515625" style="2" customWidth="1"/>
    <col min="15617" max="15617" width="29.28515625" style="2" customWidth="1"/>
    <col min="15618" max="15618" width="29.7109375" style="2" customWidth="1"/>
    <col min="15619" max="15619" width="26.42578125" style="2" customWidth="1"/>
    <col min="15620" max="15620" width="27.5703125" style="2" customWidth="1"/>
    <col min="15621" max="15621" width="9.140625" style="2"/>
    <col min="15622" max="15622" width="18.28515625" style="2" bestFit="1" customWidth="1"/>
    <col min="15623" max="15624" width="14.42578125" style="2" customWidth="1"/>
    <col min="15625" max="15871" width="9.140625" style="2"/>
    <col min="15872" max="15872" width="31.28515625" style="2" customWidth="1"/>
    <col min="15873" max="15873" width="29.28515625" style="2" customWidth="1"/>
    <col min="15874" max="15874" width="29.7109375" style="2" customWidth="1"/>
    <col min="15875" max="15875" width="26.42578125" style="2" customWidth="1"/>
    <col min="15876" max="15876" width="27.5703125" style="2" customWidth="1"/>
    <col min="15877" max="15877" width="9.140625" style="2"/>
    <col min="15878" max="15878" width="18.28515625" style="2" bestFit="1" customWidth="1"/>
    <col min="15879" max="15880" width="14.42578125" style="2" customWidth="1"/>
    <col min="15881" max="16127" width="9.140625" style="2"/>
    <col min="16128" max="16128" width="31.28515625" style="2" customWidth="1"/>
    <col min="16129" max="16129" width="29.28515625" style="2" customWidth="1"/>
    <col min="16130" max="16130" width="29.7109375" style="2" customWidth="1"/>
    <col min="16131" max="16131" width="26.42578125" style="2" customWidth="1"/>
    <col min="16132" max="16132" width="27.5703125" style="2" customWidth="1"/>
    <col min="16133" max="16133" width="9.140625" style="2"/>
    <col min="16134" max="16134" width="18.28515625" style="2" bestFit="1" customWidth="1"/>
    <col min="16135" max="16136" width="14.42578125" style="2" customWidth="1"/>
    <col min="16137" max="16384" width="9.140625" style="2"/>
  </cols>
  <sheetData>
    <row r="1" spans="1:8" ht="29.25" customHeight="1" x14ac:dyDescent="0.25">
      <c r="A1" s="586" t="s">
        <v>79</v>
      </c>
      <c r="B1" s="588" t="s">
        <v>80</v>
      </c>
      <c r="C1" s="589"/>
      <c r="D1" s="586" t="s">
        <v>617</v>
      </c>
    </row>
    <row r="2" spans="1:8" x14ac:dyDescent="0.25">
      <c r="A2" s="587"/>
      <c r="B2" s="591"/>
      <c r="C2" s="592"/>
      <c r="D2" s="590"/>
    </row>
    <row r="3" spans="1:8" ht="21" customHeight="1" x14ac:dyDescent="0.25">
      <c r="A3" s="587"/>
      <c r="B3" s="591" t="s">
        <v>81</v>
      </c>
      <c r="C3" s="592"/>
      <c r="D3" s="590"/>
    </row>
    <row r="4" spans="1:8" ht="15.75" x14ac:dyDescent="0.25">
      <c r="A4" s="3"/>
      <c r="B4" s="591" t="s">
        <v>82</v>
      </c>
      <c r="C4" s="592"/>
      <c r="D4" s="590"/>
    </row>
    <row r="5" spans="1:8" x14ac:dyDescent="0.25">
      <c r="A5" s="4" t="s">
        <v>2</v>
      </c>
      <c r="B5" s="593"/>
      <c r="C5" s="594"/>
      <c r="D5" s="597"/>
    </row>
    <row r="6" spans="1:8" x14ac:dyDescent="0.25">
      <c r="A6" s="5" t="s">
        <v>83</v>
      </c>
      <c r="B6" s="595"/>
      <c r="C6" s="596"/>
      <c r="D6" s="598"/>
    </row>
    <row r="7" spans="1:8" ht="33.75" customHeight="1" x14ac:dyDescent="0.25">
      <c r="A7" s="599"/>
      <c r="B7" s="600"/>
      <c r="C7" s="6" t="s">
        <v>84</v>
      </c>
      <c r="D7" s="6" t="s">
        <v>85</v>
      </c>
    </row>
    <row r="8" spans="1:8" s="66" customFormat="1" ht="22.5" customHeight="1" x14ac:dyDescent="0.25">
      <c r="A8" s="601" t="s">
        <v>86</v>
      </c>
      <c r="B8" s="602"/>
      <c r="C8" s="64">
        <f>SUM(C9:C14)</f>
        <v>1076639.3400000008</v>
      </c>
      <c r="D8" s="64">
        <f>SUM(D9:D14)</f>
        <v>29404207.48</v>
      </c>
      <c r="E8" s="61"/>
      <c r="F8" s="65"/>
      <c r="G8" s="65"/>
      <c r="H8" s="65"/>
    </row>
    <row r="9" spans="1:8" s="66" customFormat="1" ht="22.5" customHeight="1" x14ac:dyDescent="0.25">
      <c r="A9" s="584" t="s">
        <v>87</v>
      </c>
      <c r="B9" s="585"/>
      <c r="C9" s="67">
        <v>-6431680.5599999996</v>
      </c>
      <c r="D9" s="68">
        <f>'[1]Załącznik 21 ZBIORÓWKA'!F497</f>
        <v>27862135.41</v>
      </c>
      <c r="E9" s="61"/>
      <c r="F9" s="69"/>
      <c r="G9" s="69"/>
      <c r="H9" s="69"/>
    </row>
    <row r="10" spans="1:8" s="66" customFormat="1" ht="30.75" customHeight="1" x14ac:dyDescent="0.25">
      <c r="A10" s="584" t="s">
        <v>88</v>
      </c>
      <c r="B10" s="585"/>
      <c r="C10" s="67">
        <v>8820.75</v>
      </c>
      <c r="D10" s="68">
        <f>'[1]Załącznik 21 ZBIORÓWKA'!F506</f>
        <v>31330.799999999999</v>
      </c>
      <c r="E10" s="61"/>
      <c r="F10" s="69"/>
      <c r="H10" s="69"/>
    </row>
    <row r="11" spans="1:8" s="66" customFormat="1" ht="22.5" customHeight="1" x14ac:dyDescent="0.25">
      <c r="A11" s="584" t="s">
        <v>89</v>
      </c>
      <c r="B11" s="585"/>
      <c r="C11" s="70">
        <v>0</v>
      </c>
      <c r="D11" s="71">
        <v>0</v>
      </c>
      <c r="E11" s="61"/>
      <c r="F11" s="72"/>
      <c r="G11" s="72"/>
      <c r="H11" s="72"/>
    </row>
    <row r="12" spans="1:8" s="66" customFormat="1" ht="22.5" customHeight="1" x14ac:dyDescent="0.25">
      <c r="A12" s="584" t="s">
        <v>90</v>
      </c>
      <c r="B12" s="585"/>
      <c r="C12" s="67">
        <v>0</v>
      </c>
      <c r="D12" s="71">
        <v>0</v>
      </c>
      <c r="E12" s="61"/>
      <c r="F12" s="69"/>
      <c r="G12" s="69"/>
      <c r="H12" s="69"/>
    </row>
    <row r="13" spans="1:8" s="66" customFormat="1" ht="22.5" customHeight="1" x14ac:dyDescent="0.25">
      <c r="A13" s="584" t="s">
        <v>91</v>
      </c>
      <c r="B13" s="585"/>
      <c r="C13" s="67">
        <v>0</v>
      </c>
      <c r="D13" s="71">
        <v>0</v>
      </c>
      <c r="E13" s="61"/>
      <c r="F13" s="69"/>
      <c r="G13" s="69"/>
      <c r="H13" s="69"/>
    </row>
    <row r="14" spans="1:8" s="66" customFormat="1" ht="22.5" customHeight="1" x14ac:dyDescent="0.25">
      <c r="A14" s="584" t="s">
        <v>92</v>
      </c>
      <c r="B14" s="585"/>
      <c r="C14" s="67">
        <v>7499499.1500000004</v>
      </c>
      <c r="D14" s="68">
        <f>'[1]Załącznik 21 ZBIORÓWKA'!F510</f>
        <v>1510741.2699999998</v>
      </c>
      <c r="E14" s="61"/>
      <c r="F14" s="69"/>
      <c r="G14" s="69"/>
      <c r="H14" s="69"/>
    </row>
    <row r="15" spans="1:8" s="66" customFormat="1" ht="22.5" customHeight="1" x14ac:dyDescent="0.25">
      <c r="A15" s="601" t="s">
        <v>93</v>
      </c>
      <c r="B15" s="602"/>
      <c r="C15" s="64">
        <f>SUM(C16:C25)</f>
        <v>271412429.51999998</v>
      </c>
      <c r="D15" s="62">
        <f>SUM(D16:D25)</f>
        <v>263991405.07999998</v>
      </c>
      <c r="E15" s="61"/>
      <c r="F15" s="65"/>
      <c r="G15" s="65"/>
      <c r="H15" s="65"/>
    </row>
    <row r="16" spans="1:8" s="66" customFormat="1" ht="22.5" customHeight="1" x14ac:dyDescent="0.25">
      <c r="A16" s="584" t="s">
        <v>94</v>
      </c>
      <c r="B16" s="585"/>
      <c r="C16" s="67">
        <v>12559093.859999999</v>
      </c>
      <c r="D16" s="63">
        <v>12538380.33</v>
      </c>
      <c r="E16" s="61"/>
      <c r="F16" s="69"/>
      <c r="G16" s="69"/>
      <c r="H16" s="69"/>
    </row>
    <row r="17" spans="1:11" s="66" customFormat="1" ht="22.5" customHeight="1" x14ac:dyDescent="0.25">
      <c r="A17" s="584" t="s">
        <v>95</v>
      </c>
      <c r="B17" s="585"/>
      <c r="C17" s="67">
        <v>5267483.29</v>
      </c>
      <c r="D17" s="63">
        <v>4202895.4400000004</v>
      </c>
      <c r="E17" s="61"/>
      <c r="F17" s="69"/>
      <c r="G17" s="69"/>
      <c r="H17" s="69"/>
    </row>
    <row r="18" spans="1:11" s="66" customFormat="1" ht="22.5" customHeight="1" x14ac:dyDescent="0.25">
      <c r="A18" s="584" t="s">
        <v>96</v>
      </c>
      <c r="B18" s="585"/>
      <c r="C18" s="67">
        <v>22768525.25</v>
      </c>
      <c r="D18" s="63">
        <v>24009387.920000002</v>
      </c>
      <c r="E18" s="61"/>
      <c r="F18" s="69"/>
      <c r="G18" s="69"/>
      <c r="H18" s="69"/>
    </row>
    <row r="19" spans="1:11" s="66" customFormat="1" ht="22.5" customHeight="1" x14ac:dyDescent="0.25">
      <c r="A19" s="584" t="s">
        <v>97</v>
      </c>
      <c r="B19" s="585"/>
      <c r="C19" s="67">
        <v>1294412.42</v>
      </c>
      <c r="D19" s="63">
        <v>1474627.46</v>
      </c>
      <c r="E19" s="61"/>
      <c r="F19" s="69"/>
      <c r="G19" s="69"/>
      <c r="H19" s="69"/>
    </row>
    <row r="20" spans="1:11" s="66" customFormat="1" ht="22.5" customHeight="1" x14ac:dyDescent="0.25">
      <c r="A20" s="584" t="s">
        <v>98</v>
      </c>
      <c r="B20" s="585"/>
      <c r="C20" s="67">
        <v>27920127.710000001</v>
      </c>
      <c r="D20" s="63">
        <v>27614959.02</v>
      </c>
      <c r="E20" s="61"/>
      <c r="F20" s="69"/>
      <c r="G20" s="69"/>
      <c r="H20" s="69"/>
    </row>
    <row r="21" spans="1:11" s="66" customFormat="1" ht="22.5" customHeight="1" x14ac:dyDescent="0.25">
      <c r="A21" s="584" t="s">
        <v>99</v>
      </c>
      <c r="B21" s="585"/>
      <c r="C21" s="67">
        <v>6113989.25</v>
      </c>
      <c r="D21" s="63">
        <v>6275458.5099999998</v>
      </c>
      <c r="E21" s="61"/>
      <c r="F21" s="69"/>
      <c r="G21" s="69"/>
      <c r="H21" s="69"/>
    </row>
    <row r="22" spans="1:11" s="66" customFormat="1" ht="22.5" customHeight="1" x14ac:dyDescent="0.25">
      <c r="A22" s="584" t="s">
        <v>100</v>
      </c>
      <c r="B22" s="585"/>
      <c r="C22" s="67">
        <v>65970.899999999994</v>
      </c>
      <c r="D22" s="63">
        <f>166+8332.03+63600.15</f>
        <v>72098.180000000008</v>
      </c>
      <c r="E22" s="61"/>
      <c r="F22" s="69"/>
      <c r="G22" s="69"/>
      <c r="H22" s="69"/>
    </row>
    <row r="23" spans="1:11" s="66" customFormat="1" ht="22.5" customHeight="1" x14ac:dyDescent="0.25">
      <c r="A23" s="584" t="s">
        <v>101</v>
      </c>
      <c r="B23" s="585"/>
      <c r="C23" s="67">
        <v>0</v>
      </c>
      <c r="D23" s="63">
        <v>0</v>
      </c>
      <c r="E23" s="61"/>
      <c r="F23" s="69"/>
      <c r="G23" s="69"/>
      <c r="H23" s="69"/>
    </row>
    <row r="24" spans="1:11" s="66" customFormat="1" ht="22.5" customHeight="1" x14ac:dyDescent="0.25">
      <c r="A24" s="584" t="s">
        <v>102</v>
      </c>
      <c r="B24" s="585"/>
      <c r="C24" s="67">
        <v>195422826.84</v>
      </c>
      <c r="D24" s="63">
        <f>692179.67+125005.87+156602.02+19271.57+15925.15+172504183.29+13348943.89+11100+4889.25+913402.5+7380+4715.01</f>
        <v>187803598.21999997</v>
      </c>
      <c r="E24" s="61"/>
      <c r="F24" s="69"/>
      <c r="G24" s="69"/>
      <c r="H24" s="69"/>
    </row>
    <row r="25" spans="1:11" s="66" customFormat="1" ht="22.5" customHeight="1" x14ac:dyDescent="0.25">
      <c r="A25" s="584" t="s">
        <v>103</v>
      </c>
      <c r="B25" s="585"/>
      <c r="C25" s="67">
        <v>0</v>
      </c>
      <c r="D25" s="63">
        <v>0</v>
      </c>
      <c r="E25" s="61"/>
      <c r="F25" s="69"/>
      <c r="G25" s="69"/>
      <c r="H25" s="69"/>
    </row>
    <row r="26" spans="1:11" s="66" customFormat="1" ht="22.5" customHeight="1" x14ac:dyDescent="0.25">
      <c r="A26" s="601" t="s">
        <v>104</v>
      </c>
      <c r="B26" s="602"/>
      <c r="C26" s="64">
        <f>C8-C15</f>
        <v>-270335790.18000001</v>
      </c>
      <c r="D26" s="62">
        <f>D8-D15</f>
        <v>-234587197.59999999</v>
      </c>
      <c r="E26" s="61"/>
      <c r="F26" s="65"/>
      <c r="G26" s="65"/>
      <c r="H26" s="65"/>
    </row>
    <row r="27" spans="1:11" s="66" customFormat="1" ht="22.5" customHeight="1" x14ac:dyDescent="0.25">
      <c r="A27" s="601" t="s">
        <v>105</v>
      </c>
      <c r="B27" s="602"/>
      <c r="C27" s="64">
        <f>SUM(C28:C30)</f>
        <v>168887267.32999998</v>
      </c>
      <c r="D27" s="73">
        <f>SUM(D28:D30)</f>
        <v>152357214.16999999</v>
      </c>
      <c r="E27" s="61"/>
      <c r="F27" s="65"/>
      <c r="G27" s="65"/>
      <c r="H27" s="65"/>
    </row>
    <row r="28" spans="1:11" s="66" customFormat="1" ht="22.5" customHeight="1" x14ac:dyDescent="0.25">
      <c r="A28" s="584" t="s">
        <v>106</v>
      </c>
      <c r="B28" s="585"/>
      <c r="C28" s="67">
        <v>53151435.329999998</v>
      </c>
      <c r="D28" s="63">
        <f>'[1]Załącznik 21 ZBIORÓWKA'!F562</f>
        <v>40037800.640000001</v>
      </c>
      <c r="E28" s="61"/>
      <c r="F28" s="7"/>
      <c r="G28" s="74"/>
      <c r="H28" s="74"/>
      <c r="I28" s="75"/>
      <c r="J28" s="75"/>
      <c r="K28" s="75"/>
    </row>
    <row r="29" spans="1:11" s="66" customFormat="1" ht="22.5" customHeight="1" x14ac:dyDescent="0.25">
      <c r="A29" s="584" t="s">
        <v>107</v>
      </c>
      <c r="B29" s="585"/>
      <c r="C29" s="67">
        <v>0</v>
      </c>
      <c r="D29" s="63">
        <f>'[1]Załącznik 21 ZBIORÓWKA'!F566</f>
        <v>11484.98</v>
      </c>
      <c r="E29" s="61"/>
      <c r="F29" s="72"/>
      <c r="G29" s="72"/>
      <c r="H29" s="72"/>
    </row>
    <row r="30" spans="1:11" s="66" customFormat="1" ht="22.5" customHeight="1" x14ac:dyDescent="0.25">
      <c r="A30" s="584" t="s">
        <v>108</v>
      </c>
      <c r="B30" s="585"/>
      <c r="C30" s="67">
        <v>115735832</v>
      </c>
      <c r="D30" s="63">
        <f>'[1]Załącznik 21 ZBIORÓWKA'!F567</f>
        <v>112307928.55</v>
      </c>
      <c r="E30" s="61"/>
      <c r="F30" s="69"/>
      <c r="G30" s="69"/>
      <c r="H30" s="69"/>
    </row>
    <row r="31" spans="1:11" s="66" customFormat="1" ht="22.5" customHeight="1" x14ac:dyDescent="0.25">
      <c r="A31" s="601" t="s">
        <v>109</v>
      </c>
      <c r="B31" s="602"/>
      <c r="C31" s="64">
        <f>SUM(C32:C33)</f>
        <v>115912153.20999999</v>
      </c>
      <c r="D31" s="62">
        <f>SUM(D32:D33)</f>
        <v>167059732.03</v>
      </c>
      <c r="E31" s="61"/>
      <c r="F31" s="65"/>
      <c r="G31" s="65"/>
      <c r="H31" s="65"/>
    </row>
    <row r="32" spans="1:11" s="66" customFormat="1" ht="22.5" customHeight="1" x14ac:dyDescent="0.25">
      <c r="A32" s="584" t="s">
        <v>110</v>
      </c>
      <c r="B32" s="585"/>
      <c r="C32" s="67">
        <v>0</v>
      </c>
      <c r="D32" s="63">
        <v>0</v>
      </c>
      <c r="E32" s="61"/>
      <c r="F32" s="69"/>
      <c r="G32" s="69"/>
      <c r="H32" s="69"/>
    </row>
    <row r="33" spans="1:8" s="66" customFormat="1" ht="22.5" customHeight="1" x14ac:dyDescent="0.25">
      <c r="A33" s="584" t="s">
        <v>111</v>
      </c>
      <c r="B33" s="585"/>
      <c r="C33" s="67">
        <v>115912153.20999999</v>
      </c>
      <c r="D33" s="63">
        <f>'[1]Załącznik 21 ZBIORÓWKA'!F585</f>
        <v>167059732.03</v>
      </c>
      <c r="E33" s="61"/>
      <c r="F33" s="69"/>
      <c r="G33" s="69"/>
      <c r="H33" s="69"/>
    </row>
    <row r="34" spans="1:8" s="66" customFormat="1" ht="22.5" customHeight="1" x14ac:dyDescent="0.25">
      <c r="A34" s="601" t="s">
        <v>112</v>
      </c>
      <c r="B34" s="602"/>
      <c r="C34" s="64">
        <f>C26+C27-C31</f>
        <v>-217360676.06</v>
      </c>
      <c r="D34" s="62">
        <f>D26+D27-D31</f>
        <v>-249289715.46000001</v>
      </c>
      <c r="E34" s="61"/>
      <c r="F34" s="65"/>
      <c r="G34" s="65"/>
      <c r="H34" s="65"/>
    </row>
    <row r="35" spans="1:8" s="66" customFormat="1" ht="22.5" customHeight="1" x14ac:dyDescent="0.25">
      <c r="A35" s="601" t="s">
        <v>113</v>
      </c>
      <c r="B35" s="602"/>
      <c r="C35" s="64">
        <f>SUM(C36:C38)</f>
        <v>26070053.579999998</v>
      </c>
      <c r="D35" s="62">
        <f>SUM(D36:D38)</f>
        <v>16109105.890000001</v>
      </c>
      <c r="E35" s="61"/>
      <c r="F35" s="65"/>
      <c r="G35" s="65"/>
      <c r="H35" s="65"/>
    </row>
    <row r="36" spans="1:8" s="66" customFormat="1" ht="22.5" customHeight="1" x14ac:dyDescent="0.25">
      <c r="A36" s="584" t="s">
        <v>114</v>
      </c>
      <c r="B36" s="585"/>
      <c r="C36" s="67">
        <v>0</v>
      </c>
      <c r="D36" s="63">
        <v>0</v>
      </c>
      <c r="E36" s="61"/>
      <c r="F36" s="69"/>
      <c r="G36" s="69"/>
      <c r="H36" s="69"/>
    </row>
    <row r="37" spans="1:8" s="66" customFormat="1" ht="22.5" customHeight="1" x14ac:dyDescent="0.25">
      <c r="A37" s="584" t="s">
        <v>115</v>
      </c>
      <c r="B37" s="585"/>
      <c r="C37" s="67">
        <v>215148.29</v>
      </c>
      <c r="D37" s="63">
        <f>'[1]Załącznik 21 ZBIORÓWKA'!F604</f>
        <v>1224316.95</v>
      </c>
      <c r="E37" s="61"/>
      <c r="F37" s="69"/>
      <c r="G37" s="69"/>
      <c r="H37" s="69"/>
    </row>
    <row r="38" spans="1:8" s="66" customFormat="1" ht="22.5" customHeight="1" x14ac:dyDescent="0.25">
      <c r="A38" s="584" t="s">
        <v>116</v>
      </c>
      <c r="B38" s="585"/>
      <c r="C38" s="67">
        <v>25854905.289999999</v>
      </c>
      <c r="D38" s="63">
        <f>'[1]Załącznik 21 ZBIORÓWKA'!F607</f>
        <v>14884788.940000001</v>
      </c>
      <c r="E38" s="61"/>
      <c r="F38" s="69"/>
      <c r="G38" s="69"/>
      <c r="H38" s="69"/>
    </row>
    <row r="39" spans="1:8" s="66" customFormat="1" ht="22.5" customHeight="1" x14ac:dyDescent="0.25">
      <c r="A39" s="601" t="s">
        <v>117</v>
      </c>
      <c r="B39" s="602"/>
      <c r="C39" s="64">
        <f>SUM(C40:C41)</f>
        <v>15657486.189999999</v>
      </c>
      <c r="D39" s="62">
        <f>SUM(D40:D41)</f>
        <v>15505856.970000001</v>
      </c>
      <c r="E39" s="61"/>
      <c r="F39" s="65"/>
      <c r="G39" s="65"/>
      <c r="H39" s="65"/>
    </row>
    <row r="40" spans="1:8" s="66" customFormat="1" ht="22.5" customHeight="1" x14ac:dyDescent="0.25">
      <c r="A40" s="584" t="s">
        <v>118</v>
      </c>
      <c r="B40" s="585"/>
      <c r="C40" s="67">
        <v>313227.53999999998</v>
      </c>
      <c r="D40" s="63">
        <f>'[1]Załącznik 21 ZBIORÓWKA'!F621</f>
        <v>50006.17</v>
      </c>
      <c r="E40" s="61"/>
      <c r="F40" s="69"/>
      <c r="G40" s="69"/>
      <c r="H40" s="69"/>
    </row>
    <row r="41" spans="1:8" s="66" customFormat="1" ht="22.5" customHeight="1" x14ac:dyDescent="0.25">
      <c r="A41" s="584" t="s">
        <v>119</v>
      </c>
      <c r="B41" s="585"/>
      <c r="C41" s="67">
        <v>15344258.65</v>
      </c>
      <c r="D41" s="63">
        <f>'[1]Załącznik 21 ZBIORÓWKA'!F624</f>
        <v>15455850.800000001</v>
      </c>
      <c r="E41" s="61"/>
      <c r="F41" s="69"/>
      <c r="G41" s="69"/>
      <c r="H41" s="69"/>
    </row>
    <row r="42" spans="1:8" s="66" customFormat="1" ht="22.5" customHeight="1" x14ac:dyDescent="0.25">
      <c r="A42" s="601" t="s">
        <v>120</v>
      </c>
      <c r="B42" s="602"/>
      <c r="C42" s="64">
        <v>1980914956.5599999</v>
      </c>
      <c r="D42" s="62">
        <v>2999660194.4000001</v>
      </c>
      <c r="E42" s="61"/>
      <c r="F42" s="65"/>
      <c r="G42" s="65"/>
      <c r="H42" s="65"/>
    </row>
    <row r="43" spans="1:8" s="66" customFormat="1" ht="22.5" customHeight="1" x14ac:dyDescent="0.25">
      <c r="A43" s="601" t="s">
        <v>121</v>
      </c>
      <c r="B43" s="602"/>
      <c r="C43" s="76">
        <v>0</v>
      </c>
      <c r="D43" s="77">
        <v>0</v>
      </c>
      <c r="E43" s="61"/>
      <c r="F43" s="78"/>
      <c r="G43" s="78"/>
      <c r="H43" s="78"/>
    </row>
    <row r="44" spans="1:8" s="66" customFormat="1" ht="22.5" customHeight="1" x14ac:dyDescent="0.25">
      <c r="A44" s="584" t="s">
        <v>122</v>
      </c>
      <c r="B44" s="585"/>
      <c r="C44" s="79">
        <v>0</v>
      </c>
      <c r="D44" s="80">
        <v>0</v>
      </c>
      <c r="E44" s="61"/>
      <c r="F44" s="72"/>
      <c r="G44" s="72"/>
      <c r="H44" s="72"/>
    </row>
    <row r="45" spans="1:8" s="66" customFormat="1" ht="22.5" customHeight="1" x14ac:dyDescent="0.25">
      <c r="A45" s="584" t="s">
        <v>123</v>
      </c>
      <c r="B45" s="585"/>
      <c r="C45" s="79">
        <v>0</v>
      </c>
      <c r="D45" s="80">
        <v>0</v>
      </c>
      <c r="E45" s="61"/>
      <c r="F45" s="72"/>
      <c r="G45" s="72"/>
      <c r="H45" s="72"/>
    </row>
    <row r="46" spans="1:8" s="66" customFormat="1" ht="22.5" customHeight="1" x14ac:dyDescent="0.25">
      <c r="A46" s="601" t="s">
        <v>124</v>
      </c>
      <c r="B46" s="602"/>
      <c r="C46" s="64">
        <f>C34+C35-C39</f>
        <v>-206948108.67000002</v>
      </c>
      <c r="D46" s="62">
        <f>D34+D35-D39</f>
        <v>-248686466.53999999</v>
      </c>
      <c r="E46" s="61"/>
      <c r="F46" s="65"/>
      <c r="G46" s="65"/>
      <c r="H46" s="65"/>
    </row>
    <row r="47" spans="1:8" s="66" customFormat="1" ht="22.5" customHeight="1" x14ac:dyDescent="0.25">
      <c r="A47" s="601" t="s">
        <v>125</v>
      </c>
      <c r="B47" s="602"/>
      <c r="C47" s="67">
        <v>0</v>
      </c>
      <c r="D47" s="63">
        <v>0</v>
      </c>
      <c r="E47" s="61"/>
      <c r="F47" s="69"/>
      <c r="G47" s="69"/>
      <c r="H47" s="69"/>
    </row>
    <row r="48" spans="1:8" s="66" customFormat="1" ht="22.5" customHeight="1" x14ac:dyDescent="0.25">
      <c r="A48" s="601" t="s">
        <v>126</v>
      </c>
      <c r="B48" s="602"/>
      <c r="C48" s="67">
        <v>0</v>
      </c>
      <c r="D48" s="67">
        <v>0</v>
      </c>
      <c r="E48" s="61"/>
      <c r="F48" s="72"/>
      <c r="G48" s="72"/>
      <c r="H48" s="65"/>
    </row>
    <row r="49" spans="1:8" s="66" customFormat="1" ht="22.5" customHeight="1" x14ac:dyDescent="0.25">
      <c r="A49" s="605" t="s">
        <v>127</v>
      </c>
      <c r="B49" s="606"/>
      <c r="C49" s="81">
        <f>C46-C47-C48</f>
        <v>-206948108.67000002</v>
      </c>
      <c r="D49" s="81">
        <f>D46-D47-D48</f>
        <v>-248686466.53999999</v>
      </c>
      <c r="E49" s="61"/>
      <c r="F49" s="65"/>
      <c r="G49" s="65"/>
      <c r="H49" s="65"/>
    </row>
    <row r="50" spans="1:8" x14ac:dyDescent="0.25">
      <c r="A50" s="607"/>
      <c r="B50" s="607"/>
      <c r="C50" s="607"/>
      <c r="D50" s="607"/>
    </row>
    <row r="51" spans="1:8" x14ac:dyDescent="0.25">
      <c r="A51" s="607"/>
      <c r="B51" s="607"/>
      <c r="C51" s="607"/>
      <c r="D51" s="607"/>
    </row>
    <row r="52" spans="1:8" x14ac:dyDescent="0.25">
      <c r="A52" s="8"/>
      <c r="B52" s="8"/>
      <c r="C52" s="8"/>
      <c r="D52" s="8"/>
    </row>
    <row r="53" spans="1:8" x14ac:dyDescent="0.25">
      <c r="A53" s="8"/>
      <c r="D53" s="8"/>
    </row>
    <row r="54" spans="1:8" x14ac:dyDescent="0.25">
      <c r="A54" s="8"/>
      <c r="D54" s="8"/>
    </row>
    <row r="55" spans="1:8" x14ac:dyDescent="0.25">
      <c r="A55" s="8" t="s">
        <v>129</v>
      </c>
      <c r="B55" s="608" t="s">
        <v>128</v>
      </c>
      <c r="C55" s="603"/>
      <c r="D55" s="8" t="s">
        <v>130</v>
      </c>
    </row>
    <row r="56" spans="1:8" x14ac:dyDescent="0.25">
      <c r="A56" s="8" t="s">
        <v>77</v>
      </c>
      <c r="B56" s="603" t="s">
        <v>75</v>
      </c>
      <c r="C56" s="604"/>
      <c r="D56" s="8" t="s">
        <v>78</v>
      </c>
    </row>
  </sheetData>
  <mergeCells count="55">
    <mergeCell ref="B56:C56"/>
    <mergeCell ref="A47:B47"/>
    <mergeCell ref="A48:B48"/>
    <mergeCell ref="A49:B49"/>
    <mergeCell ref="A50:D50"/>
    <mergeCell ref="A51:D51"/>
    <mergeCell ref="B55:C55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opLeftCell="A28" zoomScaleNormal="100" zoomScaleSheetLayoutView="70" workbookViewId="0">
      <selection activeCell="E2" sqref="E2:E3"/>
    </sheetView>
  </sheetViews>
  <sheetFormatPr defaultColWidth="14.7109375" defaultRowHeight="18.75" x14ac:dyDescent="0.25"/>
  <cols>
    <col min="1" max="1" width="7.28515625" style="12" customWidth="1"/>
    <col min="2" max="2" width="37.140625" style="12" customWidth="1"/>
    <col min="3" max="3" width="25.85546875" style="12" customWidth="1"/>
    <col min="4" max="5" width="34.5703125" style="39" customWidth="1"/>
    <col min="6" max="6" width="30.5703125" style="40" customWidth="1"/>
    <col min="7" max="7" width="17" style="41" customWidth="1"/>
    <col min="8" max="8" width="14.7109375" style="41"/>
    <col min="9" max="9" width="37.5703125" style="41" customWidth="1"/>
    <col min="10" max="13" width="14.7109375" style="41"/>
    <col min="14" max="253" width="14.7109375" style="12"/>
    <col min="254" max="254" width="7.28515625" style="12" customWidth="1"/>
    <col min="255" max="255" width="37.140625" style="12" customWidth="1"/>
    <col min="256" max="256" width="3.7109375" style="12" customWidth="1"/>
    <col min="257" max="257" width="28.5703125" style="12" customWidth="1"/>
    <col min="258" max="261" width="46.5703125" style="12" customWidth="1"/>
    <col min="262" max="262" width="30.5703125" style="12" customWidth="1"/>
    <col min="263" max="263" width="17" style="12" customWidth="1"/>
    <col min="264" max="264" width="14.7109375" style="12"/>
    <col min="265" max="265" width="37.5703125" style="12" customWidth="1"/>
    <col min="266" max="509" width="14.7109375" style="12"/>
    <col min="510" max="510" width="7.28515625" style="12" customWidth="1"/>
    <col min="511" max="511" width="37.140625" style="12" customWidth="1"/>
    <col min="512" max="512" width="3.7109375" style="12" customWidth="1"/>
    <col min="513" max="513" width="28.5703125" style="12" customWidth="1"/>
    <col min="514" max="517" width="46.5703125" style="12" customWidth="1"/>
    <col min="518" max="518" width="30.5703125" style="12" customWidth="1"/>
    <col min="519" max="519" width="17" style="12" customWidth="1"/>
    <col min="520" max="520" width="14.7109375" style="12"/>
    <col min="521" max="521" width="37.5703125" style="12" customWidth="1"/>
    <col min="522" max="765" width="14.7109375" style="12"/>
    <col min="766" max="766" width="7.28515625" style="12" customWidth="1"/>
    <col min="767" max="767" width="37.140625" style="12" customWidth="1"/>
    <col min="768" max="768" width="3.7109375" style="12" customWidth="1"/>
    <col min="769" max="769" width="28.5703125" style="12" customWidth="1"/>
    <col min="770" max="773" width="46.5703125" style="12" customWidth="1"/>
    <col min="774" max="774" width="30.5703125" style="12" customWidth="1"/>
    <col min="775" max="775" width="17" style="12" customWidth="1"/>
    <col min="776" max="776" width="14.7109375" style="12"/>
    <col min="777" max="777" width="37.5703125" style="12" customWidth="1"/>
    <col min="778" max="1021" width="14.7109375" style="12"/>
    <col min="1022" max="1022" width="7.28515625" style="12" customWidth="1"/>
    <col min="1023" max="1023" width="37.140625" style="12" customWidth="1"/>
    <col min="1024" max="1024" width="3.7109375" style="12" customWidth="1"/>
    <col min="1025" max="1025" width="28.5703125" style="12" customWidth="1"/>
    <col min="1026" max="1029" width="46.5703125" style="12" customWidth="1"/>
    <col min="1030" max="1030" width="30.5703125" style="12" customWidth="1"/>
    <col min="1031" max="1031" width="17" style="12" customWidth="1"/>
    <col min="1032" max="1032" width="14.7109375" style="12"/>
    <col min="1033" max="1033" width="37.5703125" style="12" customWidth="1"/>
    <col min="1034" max="1277" width="14.7109375" style="12"/>
    <col min="1278" max="1278" width="7.28515625" style="12" customWidth="1"/>
    <col min="1279" max="1279" width="37.140625" style="12" customWidth="1"/>
    <col min="1280" max="1280" width="3.7109375" style="12" customWidth="1"/>
    <col min="1281" max="1281" width="28.5703125" style="12" customWidth="1"/>
    <col min="1282" max="1285" width="46.5703125" style="12" customWidth="1"/>
    <col min="1286" max="1286" width="30.5703125" style="12" customWidth="1"/>
    <col min="1287" max="1287" width="17" style="12" customWidth="1"/>
    <col min="1288" max="1288" width="14.7109375" style="12"/>
    <col min="1289" max="1289" width="37.5703125" style="12" customWidth="1"/>
    <col min="1290" max="1533" width="14.7109375" style="12"/>
    <col min="1534" max="1534" width="7.28515625" style="12" customWidth="1"/>
    <col min="1535" max="1535" width="37.140625" style="12" customWidth="1"/>
    <col min="1536" max="1536" width="3.7109375" style="12" customWidth="1"/>
    <col min="1537" max="1537" width="28.5703125" style="12" customWidth="1"/>
    <col min="1538" max="1541" width="46.5703125" style="12" customWidth="1"/>
    <col min="1542" max="1542" width="30.5703125" style="12" customWidth="1"/>
    <col min="1543" max="1543" width="17" style="12" customWidth="1"/>
    <col min="1544" max="1544" width="14.7109375" style="12"/>
    <col min="1545" max="1545" width="37.5703125" style="12" customWidth="1"/>
    <col min="1546" max="1789" width="14.7109375" style="12"/>
    <col min="1790" max="1790" width="7.28515625" style="12" customWidth="1"/>
    <col min="1791" max="1791" width="37.140625" style="12" customWidth="1"/>
    <col min="1792" max="1792" width="3.7109375" style="12" customWidth="1"/>
    <col min="1793" max="1793" width="28.5703125" style="12" customWidth="1"/>
    <col min="1794" max="1797" width="46.5703125" style="12" customWidth="1"/>
    <col min="1798" max="1798" width="30.5703125" style="12" customWidth="1"/>
    <col min="1799" max="1799" width="17" style="12" customWidth="1"/>
    <col min="1800" max="1800" width="14.7109375" style="12"/>
    <col min="1801" max="1801" width="37.5703125" style="12" customWidth="1"/>
    <col min="1802" max="2045" width="14.7109375" style="12"/>
    <col min="2046" max="2046" width="7.28515625" style="12" customWidth="1"/>
    <col min="2047" max="2047" width="37.140625" style="12" customWidth="1"/>
    <col min="2048" max="2048" width="3.7109375" style="12" customWidth="1"/>
    <col min="2049" max="2049" width="28.5703125" style="12" customWidth="1"/>
    <col min="2050" max="2053" width="46.5703125" style="12" customWidth="1"/>
    <col min="2054" max="2054" width="30.5703125" style="12" customWidth="1"/>
    <col min="2055" max="2055" width="17" style="12" customWidth="1"/>
    <col min="2056" max="2056" width="14.7109375" style="12"/>
    <col min="2057" max="2057" width="37.5703125" style="12" customWidth="1"/>
    <col min="2058" max="2301" width="14.7109375" style="12"/>
    <col min="2302" max="2302" width="7.28515625" style="12" customWidth="1"/>
    <col min="2303" max="2303" width="37.140625" style="12" customWidth="1"/>
    <col min="2304" max="2304" width="3.7109375" style="12" customWidth="1"/>
    <col min="2305" max="2305" width="28.5703125" style="12" customWidth="1"/>
    <col min="2306" max="2309" width="46.5703125" style="12" customWidth="1"/>
    <col min="2310" max="2310" width="30.5703125" style="12" customWidth="1"/>
    <col min="2311" max="2311" width="17" style="12" customWidth="1"/>
    <col min="2312" max="2312" width="14.7109375" style="12"/>
    <col min="2313" max="2313" width="37.5703125" style="12" customWidth="1"/>
    <col min="2314" max="2557" width="14.7109375" style="12"/>
    <col min="2558" max="2558" width="7.28515625" style="12" customWidth="1"/>
    <col min="2559" max="2559" width="37.140625" style="12" customWidth="1"/>
    <col min="2560" max="2560" width="3.7109375" style="12" customWidth="1"/>
    <col min="2561" max="2561" width="28.5703125" style="12" customWidth="1"/>
    <col min="2562" max="2565" width="46.5703125" style="12" customWidth="1"/>
    <col min="2566" max="2566" width="30.5703125" style="12" customWidth="1"/>
    <col min="2567" max="2567" width="17" style="12" customWidth="1"/>
    <col min="2568" max="2568" width="14.7109375" style="12"/>
    <col min="2569" max="2569" width="37.5703125" style="12" customWidth="1"/>
    <col min="2570" max="2813" width="14.7109375" style="12"/>
    <col min="2814" max="2814" width="7.28515625" style="12" customWidth="1"/>
    <col min="2815" max="2815" width="37.140625" style="12" customWidth="1"/>
    <col min="2816" max="2816" width="3.7109375" style="12" customWidth="1"/>
    <col min="2817" max="2817" width="28.5703125" style="12" customWidth="1"/>
    <col min="2818" max="2821" width="46.5703125" style="12" customWidth="1"/>
    <col min="2822" max="2822" width="30.5703125" style="12" customWidth="1"/>
    <col min="2823" max="2823" width="17" style="12" customWidth="1"/>
    <col min="2824" max="2824" width="14.7109375" style="12"/>
    <col min="2825" max="2825" width="37.5703125" style="12" customWidth="1"/>
    <col min="2826" max="3069" width="14.7109375" style="12"/>
    <col min="3070" max="3070" width="7.28515625" style="12" customWidth="1"/>
    <col min="3071" max="3071" width="37.140625" style="12" customWidth="1"/>
    <col min="3072" max="3072" width="3.7109375" style="12" customWidth="1"/>
    <col min="3073" max="3073" width="28.5703125" style="12" customWidth="1"/>
    <col min="3074" max="3077" width="46.5703125" style="12" customWidth="1"/>
    <col min="3078" max="3078" width="30.5703125" style="12" customWidth="1"/>
    <col min="3079" max="3079" width="17" style="12" customWidth="1"/>
    <col min="3080" max="3080" width="14.7109375" style="12"/>
    <col min="3081" max="3081" width="37.5703125" style="12" customWidth="1"/>
    <col min="3082" max="3325" width="14.7109375" style="12"/>
    <col min="3326" max="3326" width="7.28515625" style="12" customWidth="1"/>
    <col min="3327" max="3327" width="37.140625" style="12" customWidth="1"/>
    <col min="3328" max="3328" width="3.7109375" style="12" customWidth="1"/>
    <col min="3329" max="3329" width="28.5703125" style="12" customWidth="1"/>
    <col min="3330" max="3333" width="46.5703125" style="12" customWidth="1"/>
    <col min="3334" max="3334" width="30.5703125" style="12" customWidth="1"/>
    <col min="3335" max="3335" width="17" style="12" customWidth="1"/>
    <col min="3336" max="3336" width="14.7109375" style="12"/>
    <col min="3337" max="3337" width="37.5703125" style="12" customWidth="1"/>
    <col min="3338" max="3581" width="14.7109375" style="12"/>
    <col min="3582" max="3582" width="7.28515625" style="12" customWidth="1"/>
    <col min="3583" max="3583" width="37.140625" style="12" customWidth="1"/>
    <col min="3584" max="3584" width="3.7109375" style="12" customWidth="1"/>
    <col min="3585" max="3585" width="28.5703125" style="12" customWidth="1"/>
    <col min="3586" max="3589" width="46.5703125" style="12" customWidth="1"/>
    <col min="3590" max="3590" width="30.5703125" style="12" customWidth="1"/>
    <col min="3591" max="3591" width="17" style="12" customWidth="1"/>
    <col min="3592" max="3592" width="14.7109375" style="12"/>
    <col min="3593" max="3593" width="37.5703125" style="12" customWidth="1"/>
    <col min="3594" max="3837" width="14.7109375" style="12"/>
    <col min="3838" max="3838" width="7.28515625" style="12" customWidth="1"/>
    <col min="3839" max="3839" width="37.140625" style="12" customWidth="1"/>
    <col min="3840" max="3840" width="3.7109375" style="12" customWidth="1"/>
    <col min="3841" max="3841" width="28.5703125" style="12" customWidth="1"/>
    <col min="3842" max="3845" width="46.5703125" style="12" customWidth="1"/>
    <col min="3846" max="3846" width="30.5703125" style="12" customWidth="1"/>
    <col min="3847" max="3847" width="17" style="12" customWidth="1"/>
    <col min="3848" max="3848" width="14.7109375" style="12"/>
    <col min="3849" max="3849" width="37.5703125" style="12" customWidth="1"/>
    <col min="3850" max="4093" width="14.7109375" style="12"/>
    <col min="4094" max="4094" width="7.28515625" style="12" customWidth="1"/>
    <col min="4095" max="4095" width="37.140625" style="12" customWidth="1"/>
    <col min="4096" max="4096" width="3.7109375" style="12" customWidth="1"/>
    <col min="4097" max="4097" width="28.5703125" style="12" customWidth="1"/>
    <col min="4098" max="4101" width="46.5703125" style="12" customWidth="1"/>
    <col min="4102" max="4102" width="30.5703125" style="12" customWidth="1"/>
    <col min="4103" max="4103" width="17" style="12" customWidth="1"/>
    <col min="4104" max="4104" width="14.7109375" style="12"/>
    <col min="4105" max="4105" width="37.5703125" style="12" customWidth="1"/>
    <col min="4106" max="4349" width="14.7109375" style="12"/>
    <col min="4350" max="4350" width="7.28515625" style="12" customWidth="1"/>
    <col min="4351" max="4351" width="37.140625" style="12" customWidth="1"/>
    <col min="4352" max="4352" width="3.7109375" style="12" customWidth="1"/>
    <col min="4353" max="4353" width="28.5703125" style="12" customWidth="1"/>
    <col min="4354" max="4357" width="46.5703125" style="12" customWidth="1"/>
    <col min="4358" max="4358" width="30.5703125" style="12" customWidth="1"/>
    <col min="4359" max="4359" width="17" style="12" customWidth="1"/>
    <col min="4360" max="4360" width="14.7109375" style="12"/>
    <col min="4361" max="4361" width="37.5703125" style="12" customWidth="1"/>
    <col min="4362" max="4605" width="14.7109375" style="12"/>
    <col min="4606" max="4606" width="7.28515625" style="12" customWidth="1"/>
    <col min="4607" max="4607" width="37.140625" style="12" customWidth="1"/>
    <col min="4608" max="4608" width="3.7109375" style="12" customWidth="1"/>
    <col min="4609" max="4609" width="28.5703125" style="12" customWidth="1"/>
    <col min="4610" max="4613" width="46.5703125" style="12" customWidth="1"/>
    <col min="4614" max="4614" width="30.5703125" style="12" customWidth="1"/>
    <col min="4615" max="4615" width="17" style="12" customWidth="1"/>
    <col min="4616" max="4616" width="14.7109375" style="12"/>
    <col min="4617" max="4617" width="37.5703125" style="12" customWidth="1"/>
    <col min="4618" max="4861" width="14.7109375" style="12"/>
    <col min="4862" max="4862" width="7.28515625" style="12" customWidth="1"/>
    <col min="4863" max="4863" width="37.140625" style="12" customWidth="1"/>
    <col min="4864" max="4864" width="3.7109375" style="12" customWidth="1"/>
    <col min="4865" max="4865" width="28.5703125" style="12" customWidth="1"/>
    <col min="4866" max="4869" width="46.5703125" style="12" customWidth="1"/>
    <col min="4870" max="4870" width="30.5703125" style="12" customWidth="1"/>
    <col min="4871" max="4871" width="17" style="12" customWidth="1"/>
    <col min="4872" max="4872" width="14.7109375" style="12"/>
    <col min="4873" max="4873" width="37.5703125" style="12" customWidth="1"/>
    <col min="4874" max="5117" width="14.7109375" style="12"/>
    <col min="5118" max="5118" width="7.28515625" style="12" customWidth="1"/>
    <col min="5119" max="5119" width="37.140625" style="12" customWidth="1"/>
    <col min="5120" max="5120" width="3.7109375" style="12" customWidth="1"/>
    <col min="5121" max="5121" width="28.5703125" style="12" customWidth="1"/>
    <col min="5122" max="5125" width="46.5703125" style="12" customWidth="1"/>
    <col min="5126" max="5126" width="30.5703125" style="12" customWidth="1"/>
    <col min="5127" max="5127" width="17" style="12" customWidth="1"/>
    <col min="5128" max="5128" width="14.7109375" style="12"/>
    <col min="5129" max="5129" width="37.5703125" style="12" customWidth="1"/>
    <col min="5130" max="5373" width="14.7109375" style="12"/>
    <col min="5374" max="5374" width="7.28515625" style="12" customWidth="1"/>
    <col min="5375" max="5375" width="37.140625" style="12" customWidth="1"/>
    <col min="5376" max="5376" width="3.7109375" style="12" customWidth="1"/>
    <col min="5377" max="5377" width="28.5703125" style="12" customWidth="1"/>
    <col min="5378" max="5381" width="46.5703125" style="12" customWidth="1"/>
    <col min="5382" max="5382" width="30.5703125" style="12" customWidth="1"/>
    <col min="5383" max="5383" width="17" style="12" customWidth="1"/>
    <col min="5384" max="5384" width="14.7109375" style="12"/>
    <col min="5385" max="5385" width="37.5703125" style="12" customWidth="1"/>
    <col min="5386" max="5629" width="14.7109375" style="12"/>
    <col min="5630" max="5630" width="7.28515625" style="12" customWidth="1"/>
    <col min="5631" max="5631" width="37.140625" style="12" customWidth="1"/>
    <col min="5632" max="5632" width="3.7109375" style="12" customWidth="1"/>
    <col min="5633" max="5633" width="28.5703125" style="12" customWidth="1"/>
    <col min="5634" max="5637" width="46.5703125" style="12" customWidth="1"/>
    <col min="5638" max="5638" width="30.5703125" style="12" customWidth="1"/>
    <col min="5639" max="5639" width="17" style="12" customWidth="1"/>
    <col min="5640" max="5640" width="14.7109375" style="12"/>
    <col min="5641" max="5641" width="37.5703125" style="12" customWidth="1"/>
    <col min="5642" max="5885" width="14.7109375" style="12"/>
    <col min="5886" max="5886" width="7.28515625" style="12" customWidth="1"/>
    <col min="5887" max="5887" width="37.140625" style="12" customWidth="1"/>
    <col min="5888" max="5888" width="3.7109375" style="12" customWidth="1"/>
    <col min="5889" max="5889" width="28.5703125" style="12" customWidth="1"/>
    <col min="5890" max="5893" width="46.5703125" style="12" customWidth="1"/>
    <col min="5894" max="5894" width="30.5703125" style="12" customWidth="1"/>
    <col min="5895" max="5895" width="17" style="12" customWidth="1"/>
    <col min="5896" max="5896" width="14.7109375" style="12"/>
    <col min="5897" max="5897" width="37.5703125" style="12" customWidth="1"/>
    <col min="5898" max="6141" width="14.7109375" style="12"/>
    <col min="6142" max="6142" width="7.28515625" style="12" customWidth="1"/>
    <col min="6143" max="6143" width="37.140625" style="12" customWidth="1"/>
    <col min="6144" max="6144" width="3.7109375" style="12" customWidth="1"/>
    <col min="6145" max="6145" width="28.5703125" style="12" customWidth="1"/>
    <col min="6146" max="6149" width="46.5703125" style="12" customWidth="1"/>
    <col min="6150" max="6150" width="30.5703125" style="12" customWidth="1"/>
    <col min="6151" max="6151" width="17" style="12" customWidth="1"/>
    <col min="6152" max="6152" width="14.7109375" style="12"/>
    <col min="6153" max="6153" width="37.5703125" style="12" customWidth="1"/>
    <col min="6154" max="6397" width="14.7109375" style="12"/>
    <col min="6398" max="6398" width="7.28515625" style="12" customWidth="1"/>
    <col min="6399" max="6399" width="37.140625" style="12" customWidth="1"/>
    <col min="6400" max="6400" width="3.7109375" style="12" customWidth="1"/>
    <col min="6401" max="6401" width="28.5703125" style="12" customWidth="1"/>
    <col min="6402" max="6405" width="46.5703125" style="12" customWidth="1"/>
    <col min="6406" max="6406" width="30.5703125" style="12" customWidth="1"/>
    <col min="6407" max="6407" width="17" style="12" customWidth="1"/>
    <col min="6408" max="6408" width="14.7109375" style="12"/>
    <col min="6409" max="6409" width="37.5703125" style="12" customWidth="1"/>
    <col min="6410" max="6653" width="14.7109375" style="12"/>
    <col min="6654" max="6654" width="7.28515625" style="12" customWidth="1"/>
    <col min="6655" max="6655" width="37.140625" style="12" customWidth="1"/>
    <col min="6656" max="6656" width="3.7109375" style="12" customWidth="1"/>
    <col min="6657" max="6657" width="28.5703125" style="12" customWidth="1"/>
    <col min="6658" max="6661" width="46.5703125" style="12" customWidth="1"/>
    <col min="6662" max="6662" width="30.5703125" style="12" customWidth="1"/>
    <col min="6663" max="6663" width="17" style="12" customWidth="1"/>
    <col min="6664" max="6664" width="14.7109375" style="12"/>
    <col min="6665" max="6665" width="37.5703125" style="12" customWidth="1"/>
    <col min="6666" max="6909" width="14.7109375" style="12"/>
    <col min="6910" max="6910" width="7.28515625" style="12" customWidth="1"/>
    <col min="6911" max="6911" width="37.140625" style="12" customWidth="1"/>
    <col min="6912" max="6912" width="3.7109375" style="12" customWidth="1"/>
    <col min="6913" max="6913" width="28.5703125" style="12" customWidth="1"/>
    <col min="6914" max="6917" width="46.5703125" style="12" customWidth="1"/>
    <col min="6918" max="6918" width="30.5703125" style="12" customWidth="1"/>
    <col min="6919" max="6919" width="17" style="12" customWidth="1"/>
    <col min="6920" max="6920" width="14.7109375" style="12"/>
    <col min="6921" max="6921" width="37.5703125" style="12" customWidth="1"/>
    <col min="6922" max="7165" width="14.7109375" style="12"/>
    <col min="7166" max="7166" width="7.28515625" style="12" customWidth="1"/>
    <col min="7167" max="7167" width="37.140625" style="12" customWidth="1"/>
    <col min="7168" max="7168" width="3.7109375" style="12" customWidth="1"/>
    <col min="7169" max="7169" width="28.5703125" style="12" customWidth="1"/>
    <col min="7170" max="7173" width="46.5703125" style="12" customWidth="1"/>
    <col min="7174" max="7174" width="30.5703125" style="12" customWidth="1"/>
    <col min="7175" max="7175" width="17" style="12" customWidth="1"/>
    <col min="7176" max="7176" width="14.7109375" style="12"/>
    <col min="7177" max="7177" width="37.5703125" style="12" customWidth="1"/>
    <col min="7178" max="7421" width="14.7109375" style="12"/>
    <col min="7422" max="7422" width="7.28515625" style="12" customWidth="1"/>
    <col min="7423" max="7423" width="37.140625" style="12" customWidth="1"/>
    <col min="7424" max="7424" width="3.7109375" style="12" customWidth="1"/>
    <col min="7425" max="7425" width="28.5703125" style="12" customWidth="1"/>
    <col min="7426" max="7429" width="46.5703125" style="12" customWidth="1"/>
    <col min="7430" max="7430" width="30.5703125" style="12" customWidth="1"/>
    <col min="7431" max="7431" width="17" style="12" customWidth="1"/>
    <col min="7432" max="7432" width="14.7109375" style="12"/>
    <col min="7433" max="7433" width="37.5703125" style="12" customWidth="1"/>
    <col min="7434" max="7677" width="14.7109375" style="12"/>
    <col min="7678" max="7678" width="7.28515625" style="12" customWidth="1"/>
    <col min="7679" max="7679" width="37.140625" style="12" customWidth="1"/>
    <col min="7680" max="7680" width="3.7109375" style="12" customWidth="1"/>
    <col min="7681" max="7681" width="28.5703125" style="12" customWidth="1"/>
    <col min="7682" max="7685" width="46.5703125" style="12" customWidth="1"/>
    <col min="7686" max="7686" width="30.5703125" style="12" customWidth="1"/>
    <col min="7687" max="7687" width="17" style="12" customWidth="1"/>
    <col min="7688" max="7688" width="14.7109375" style="12"/>
    <col min="7689" max="7689" width="37.5703125" style="12" customWidth="1"/>
    <col min="7690" max="7933" width="14.7109375" style="12"/>
    <col min="7934" max="7934" width="7.28515625" style="12" customWidth="1"/>
    <col min="7935" max="7935" width="37.140625" style="12" customWidth="1"/>
    <col min="7936" max="7936" width="3.7109375" style="12" customWidth="1"/>
    <col min="7937" max="7937" width="28.5703125" style="12" customWidth="1"/>
    <col min="7938" max="7941" width="46.5703125" style="12" customWidth="1"/>
    <col min="7942" max="7942" width="30.5703125" style="12" customWidth="1"/>
    <col min="7943" max="7943" width="17" style="12" customWidth="1"/>
    <col min="7944" max="7944" width="14.7109375" style="12"/>
    <col min="7945" max="7945" width="37.5703125" style="12" customWidth="1"/>
    <col min="7946" max="8189" width="14.7109375" style="12"/>
    <col min="8190" max="8190" width="7.28515625" style="12" customWidth="1"/>
    <col min="8191" max="8191" width="37.140625" style="12" customWidth="1"/>
    <col min="8192" max="8192" width="3.7109375" style="12" customWidth="1"/>
    <col min="8193" max="8193" width="28.5703125" style="12" customWidth="1"/>
    <col min="8194" max="8197" width="46.5703125" style="12" customWidth="1"/>
    <col min="8198" max="8198" width="30.5703125" style="12" customWidth="1"/>
    <col min="8199" max="8199" width="17" style="12" customWidth="1"/>
    <col min="8200" max="8200" width="14.7109375" style="12"/>
    <col min="8201" max="8201" width="37.5703125" style="12" customWidth="1"/>
    <col min="8202" max="8445" width="14.7109375" style="12"/>
    <col min="8446" max="8446" width="7.28515625" style="12" customWidth="1"/>
    <col min="8447" max="8447" width="37.140625" style="12" customWidth="1"/>
    <col min="8448" max="8448" width="3.7109375" style="12" customWidth="1"/>
    <col min="8449" max="8449" width="28.5703125" style="12" customWidth="1"/>
    <col min="8450" max="8453" width="46.5703125" style="12" customWidth="1"/>
    <col min="8454" max="8454" width="30.5703125" style="12" customWidth="1"/>
    <col min="8455" max="8455" width="17" style="12" customWidth="1"/>
    <col min="8456" max="8456" width="14.7109375" style="12"/>
    <col min="8457" max="8457" width="37.5703125" style="12" customWidth="1"/>
    <col min="8458" max="8701" width="14.7109375" style="12"/>
    <col min="8702" max="8702" width="7.28515625" style="12" customWidth="1"/>
    <col min="8703" max="8703" width="37.140625" style="12" customWidth="1"/>
    <col min="8704" max="8704" width="3.7109375" style="12" customWidth="1"/>
    <col min="8705" max="8705" width="28.5703125" style="12" customWidth="1"/>
    <col min="8706" max="8709" width="46.5703125" style="12" customWidth="1"/>
    <col min="8710" max="8710" width="30.5703125" style="12" customWidth="1"/>
    <col min="8711" max="8711" width="17" style="12" customWidth="1"/>
    <col min="8712" max="8712" width="14.7109375" style="12"/>
    <col min="8713" max="8713" width="37.5703125" style="12" customWidth="1"/>
    <col min="8714" max="8957" width="14.7109375" style="12"/>
    <col min="8958" max="8958" width="7.28515625" style="12" customWidth="1"/>
    <col min="8959" max="8959" width="37.140625" style="12" customWidth="1"/>
    <col min="8960" max="8960" width="3.7109375" style="12" customWidth="1"/>
    <col min="8961" max="8961" width="28.5703125" style="12" customWidth="1"/>
    <col min="8962" max="8965" width="46.5703125" style="12" customWidth="1"/>
    <col min="8966" max="8966" width="30.5703125" style="12" customWidth="1"/>
    <col min="8967" max="8967" width="17" style="12" customWidth="1"/>
    <col min="8968" max="8968" width="14.7109375" style="12"/>
    <col min="8969" max="8969" width="37.5703125" style="12" customWidth="1"/>
    <col min="8970" max="9213" width="14.7109375" style="12"/>
    <col min="9214" max="9214" width="7.28515625" style="12" customWidth="1"/>
    <col min="9215" max="9215" width="37.140625" style="12" customWidth="1"/>
    <col min="9216" max="9216" width="3.7109375" style="12" customWidth="1"/>
    <col min="9217" max="9217" width="28.5703125" style="12" customWidth="1"/>
    <col min="9218" max="9221" width="46.5703125" style="12" customWidth="1"/>
    <col min="9222" max="9222" width="30.5703125" style="12" customWidth="1"/>
    <col min="9223" max="9223" width="17" style="12" customWidth="1"/>
    <col min="9224" max="9224" width="14.7109375" style="12"/>
    <col min="9225" max="9225" width="37.5703125" style="12" customWidth="1"/>
    <col min="9226" max="9469" width="14.7109375" style="12"/>
    <col min="9470" max="9470" width="7.28515625" style="12" customWidth="1"/>
    <col min="9471" max="9471" width="37.140625" style="12" customWidth="1"/>
    <col min="9472" max="9472" width="3.7109375" style="12" customWidth="1"/>
    <col min="9473" max="9473" width="28.5703125" style="12" customWidth="1"/>
    <col min="9474" max="9477" width="46.5703125" style="12" customWidth="1"/>
    <col min="9478" max="9478" width="30.5703125" style="12" customWidth="1"/>
    <col min="9479" max="9479" width="17" style="12" customWidth="1"/>
    <col min="9480" max="9480" width="14.7109375" style="12"/>
    <col min="9481" max="9481" width="37.5703125" style="12" customWidth="1"/>
    <col min="9482" max="9725" width="14.7109375" style="12"/>
    <col min="9726" max="9726" width="7.28515625" style="12" customWidth="1"/>
    <col min="9727" max="9727" width="37.140625" style="12" customWidth="1"/>
    <col min="9728" max="9728" width="3.7109375" style="12" customWidth="1"/>
    <col min="9729" max="9729" width="28.5703125" style="12" customWidth="1"/>
    <col min="9730" max="9733" width="46.5703125" style="12" customWidth="1"/>
    <col min="9734" max="9734" width="30.5703125" style="12" customWidth="1"/>
    <col min="9735" max="9735" width="17" style="12" customWidth="1"/>
    <col min="9736" max="9736" width="14.7109375" style="12"/>
    <col min="9737" max="9737" width="37.5703125" style="12" customWidth="1"/>
    <col min="9738" max="9981" width="14.7109375" style="12"/>
    <col min="9982" max="9982" width="7.28515625" style="12" customWidth="1"/>
    <col min="9983" max="9983" width="37.140625" style="12" customWidth="1"/>
    <col min="9984" max="9984" width="3.7109375" style="12" customWidth="1"/>
    <col min="9985" max="9985" width="28.5703125" style="12" customWidth="1"/>
    <col min="9986" max="9989" width="46.5703125" style="12" customWidth="1"/>
    <col min="9990" max="9990" width="30.5703125" style="12" customWidth="1"/>
    <col min="9991" max="9991" width="17" style="12" customWidth="1"/>
    <col min="9992" max="9992" width="14.7109375" style="12"/>
    <col min="9993" max="9993" width="37.5703125" style="12" customWidth="1"/>
    <col min="9994" max="10237" width="14.7109375" style="12"/>
    <col min="10238" max="10238" width="7.28515625" style="12" customWidth="1"/>
    <col min="10239" max="10239" width="37.140625" style="12" customWidth="1"/>
    <col min="10240" max="10240" width="3.7109375" style="12" customWidth="1"/>
    <col min="10241" max="10241" width="28.5703125" style="12" customWidth="1"/>
    <col min="10242" max="10245" width="46.5703125" style="12" customWidth="1"/>
    <col min="10246" max="10246" width="30.5703125" style="12" customWidth="1"/>
    <col min="10247" max="10247" width="17" style="12" customWidth="1"/>
    <col min="10248" max="10248" width="14.7109375" style="12"/>
    <col min="10249" max="10249" width="37.5703125" style="12" customWidth="1"/>
    <col min="10250" max="10493" width="14.7109375" style="12"/>
    <col min="10494" max="10494" width="7.28515625" style="12" customWidth="1"/>
    <col min="10495" max="10495" width="37.140625" style="12" customWidth="1"/>
    <col min="10496" max="10496" width="3.7109375" style="12" customWidth="1"/>
    <col min="10497" max="10497" width="28.5703125" style="12" customWidth="1"/>
    <col min="10498" max="10501" width="46.5703125" style="12" customWidth="1"/>
    <col min="10502" max="10502" width="30.5703125" style="12" customWidth="1"/>
    <col min="10503" max="10503" width="17" style="12" customWidth="1"/>
    <col min="10504" max="10504" width="14.7109375" style="12"/>
    <col min="10505" max="10505" width="37.5703125" style="12" customWidth="1"/>
    <col min="10506" max="10749" width="14.7109375" style="12"/>
    <col min="10750" max="10750" width="7.28515625" style="12" customWidth="1"/>
    <col min="10751" max="10751" width="37.140625" style="12" customWidth="1"/>
    <col min="10752" max="10752" width="3.7109375" style="12" customWidth="1"/>
    <col min="10753" max="10753" width="28.5703125" style="12" customWidth="1"/>
    <col min="10754" max="10757" width="46.5703125" style="12" customWidth="1"/>
    <col min="10758" max="10758" width="30.5703125" style="12" customWidth="1"/>
    <col min="10759" max="10759" width="17" style="12" customWidth="1"/>
    <col min="10760" max="10760" width="14.7109375" style="12"/>
    <col min="10761" max="10761" width="37.5703125" style="12" customWidth="1"/>
    <col min="10762" max="11005" width="14.7109375" style="12"/>
    <col min="11006" max="11006" width="7.28515625" style="12" customWidth="1"/>
    <col min="11007" max="11007" width="37.140625" style="12" customWidth="1"/>
    <col min="11008" max="11008" width="3.7109375" style="12" customWidth="1"/>
    <col min="11009" max="11009" width="28.5703125" style="12" customWidth="1"/>
    <col min="11010" max="11013" width="46.5703125" style="12" customWidth="1"/>
    <col min="11014" max="11014" width="30.5703125" style="12" customWidth="1"/>
    <col min="11015" max="11015" width="17" style="12" customWidth="1"/>
    <col min="11016" max="11016" width="14.7109375" style="12"/>
    <col min="11017" max="11017" width="37.5703125" style="12" customWidth="1"/>
    <col min="11018" max="11261" width="14.7109375" style="12"/>
    <col min="11262" max="11262" width="7.28515625" style="12" customWidth="1"/>
    <col min="11263" max="11263" width="37.140625" style="12" customWidth="1"/>
    <col min="11264" max="11264" width="3.7109375" style="12" customWidth="1"/>
    <col min="11265" max="11265" width="28.5703125" style="12" customWidth="1"/>
    <col min="11266" max="11269" width="46.5703125" style="12" customWidth="1"/>
    <col min="11270" max="11270" width="30.5703125" style="12" customWidth="1"/>
    <col min="11271" max="11271" width="17" style="12" customWidth="1"/>
    <col min="11272" max="11272" width="14.7109375" style="12"/>
    <col min="11273" max="11273" width="37.5703125" style="12" customWidth="1"/>
    <col min="11274" max="11517" width="14.7109375" style="12"/>
    <col min="11518" max="11518" width="7.28515625" style="12" customWidth="1"/>
    <col min="11519" max="11519" width="37.140625" style="12" customWidth="1"/>
    <col min="11520" max="11520" width="3.7109375" style="12" customWidth="1"/>
    <col min="11521" max="11521" width="28.5703125" style="12" customWidth="1"/>
    <col min="11522" max="11525" width="46.5703125" style="12" customWidth="1"/>
    <col min="11526" max="11526" width="30.5703125" style="12" customWidth="1"/>
    <col min="11527" max="11527" width="17" style="12" customWidth="1"/>
    <col min="11528" max="11528" width="14.7109375" style="12"/>
    <col min="11529" max="11529" width="37.5703125" style="12" customWidth="1"/>
    <col min="11530" max="11773" width="14.7109375" style="12"/>
    <col min="11774" max="11774" width="7.28515625" style="12" customWidth="1"/>
    <col min="11775" max="11775" width="37.140625" style="12" customWidth="1"/>
    <col min="11776" max="11776" width="3.7109375" style="12" customWidth="1"/>
    <col min="11777" max="11777" width="28.5703125" style="12" customWidth="1"/>
    <col min="11778" max="11781" width="46.5703125" style="12" customWidth="1"/>
    <col min="11782" max="11782" width="30.5703125" style="12" customWidth="1"/>
    <col min="11783" max="11783" width="17" style="12" customWidth="1"/>
    <col min="11784" max="11784" width="14.7109375" style="12"/>
    <col min="11785" max="11785" width="37.5703125" style="12" customWidth="1"/>
    <col min="11786" max="12029" width="14.7109375" style="12"/>
    <col min="12030" max="12030" width="7.28515625" style="12" customWidth="1"/>
    <col min="12031" max="12031" width="37.140625" style="12" customWidth="1"/>
    <col min="12032" max="12032" width="3.7109375" style="12" customWidth="1"/>
    <col min="12033" max="12033" width="28.5703125" style="12" customWidth="1"/>
    <col min="12034" max="12037" width="46.5703125" style="12" customWidth="1"/>
    <col min="12038" max="12038" width="30.5703125" style="12" customWidth="1"/>
    <col min="12039" max="12039" width="17" style="12" customWidth="1"/>
    <col min="12040" max="12040" width="14.7109375" style="12"/>
    <col min="12041" max="12041" width="37.5703125" style="12" customWidth="1"/>
    <col min="12042" max="12285" width="14.7109375" style="12"/>
    <col min="12286" max="12286" width="7.28515625" style="12" customWidth="1"/>
    <col min="12287" max="12287" width="37.140625" style="12" customWidth="1"/>
    <col min="12288" max="12288" width="3.7109375" style="12" customWidth="1"/>
    <col min="12289" max="12289" width="28.5703125" style="12" customWidth="1"/>
    <col min="12290" max="12293" width="46.5703125" style="12" customWidth="1"/>
    <col min="12294" max="12294" width="30.5703125" style="12" customWidth="1"/>
    <col min="12295" max="12295" width="17" style="12" customWidth="1"/>
    <col min="12296" max="12296" width="14.7109375" style="12"/>
    <col min="12297" max="12297" width="37.5703125" style="12" customWidth="1"/>
    <col min="12298" max="12541" width="14.7109375" style="12"/>
    <col min="12542" max="12542" width="7.28515625" style="12" customWidth="1"/>
    <col min="12543" max="12543" width="37.140625" style="12" customWidth="1"/>
    <col min="12544" max="12544" width="3.7109375" style="12" customWidth="1"/>
    <col min="12545" max="12545" width="28.5703125" style="12" customWidth="1"/>
    <col min="12546" max="12549" width="46.5703125" style="12" customWidth="1"/>
    <col min="12550" max="12550" width="30.5703125" style="12" customWidth="1"/>
    <col min="12551" max="12551" width="17" style="12" customWidth="1"/>
    <col min="12552" max="12552" width="14.7109375" style="12"/>
    <col min="12553" max="12553" width="37.5703125" style="12" customWidth="1"/>
    <col min="12554" max="12797" width="14.7109375" style="12"/>
    <col min="12798" max="12798" width="7.28515625" style="12" customWidth="1"/>
    <col min="12799" max="12799" width="37.140625" style="12" customWidth="1"/>
    <col min="12800" max="12800" width="3.7109375" style="12" customWidth="1"/>
    <col min="12801" max="12801" width="28.5703125" style="12" customWidth="1"/>
    <col min="12802" max="12805" width="46.5703125" style="12" customWidth="1"/>
    <col min="12806" max="12806" width="30.5703125" style="12" customWidth="1"/>
    <col min="12807" max="12807" width="17" style="12" customWidth="1"/>
    <col min="12808" max="12808" width="14.7109375" style="12"/>
    <col min="12809" max="12809" width="37.5703125" style="12" customWidth="1"/>
    <col min="12810" max="13053" width="14.7109375" style="12"/>
    <col min="13054" max="13054" width="7.28515625" style="12" customWidth="1"/>
    <col min="13055" max="13055" width="37.140625" style="12" customWidth="1"/>
    <col min="13056" max="13056" width="3.7109375" style="12" customWidth="1"/>
    <col min="13057" max="13057" width="28.5703125" style="12" customWidth="1"/>
    <col min="13058" max="13061" width="46.5703125" style="12" customWidth="1"/>
    <col min="13062" max="13062" width="30.5703125" style="12" customWidth="1"/>
    <col min="13063" max="13063" width="17" style="12" customWidth="1"/>
    <col min="13064" max="13064" width="14.7109375" style="12"/>
    <col min="13065" max="13065" width="37.5703125" style="12" customWidth="1"/>
    <col min="13066" max="13309" width="14.7109375" style="12"/>
    <col min="13310" max="13310" width="7.28515625" style="12" customWidth="1"/>
    <col min="13311" max="13311" width="37.140625" style="12" customWidth="1"/>
    <col min="13312" max="13312" width="3.7109375" style="12" customWidth="1"/>
    <col min="13313" max="13313" width="28.5703125" style="12" customWidth="1"/>
    <col min="13314" max="13317" width="46.5703125" style="12" customWidth="1"/>
    <col min="13318" max="13318" width="30.5703125" style="12" customWidth="1"/>
    <col min="13319" max="13319" width="17" style="12" customWidth="1"/>
    <col min="13320" max="13320" width="14.7109375" style="12"/>
    <col min="13321" max="13321" width="37.5703125" style="12" customWidth="1"/>
    <col min="13322" max="13565" width="14.7109375" style="12"/>
    <col min="13566" max="13566" width="7.28515625" style="12" customWidth="1"/>
    <col min="13567" max="13567" width="37.140625" style="12" customWidth="1"/>
    <col min="13568" max="13568" width="3.7109375" style="12" customWidth="1"/>
    <col min="13569" max="13569" width="28.5703125" style="12" customWidth="1"/>
    <col min="13570" max="13573" width="46.5703125" style="12" customWidth="1"/>
    <col min="13574" max="13574" width="30.5703125" style="12" customWidth="1"/>
    <col min="13575" max="13575" width="17" style="12" customWidth="1"/>
    <col min="13576" max="13576" width="14.7109375" style="12"/>
    <col min="13577" max="13577" width="37.5703125" style="12" customWidth="1"/>
    <col min="13578" max="13821" width="14.7109375" style="12"/>
    <col min="13822" max="13822" width="7.28515625" style="12" customWidth="1"/>
    <col min="13823" max="13823" width="37.140625" style="12" customWidth="1"/>
    <col min="13824" max="13824" width="3.7109375" style="12" customWidth="1"/>
    <col min="13825" max="13825" width="28.5703125" style="12" customWidth="1"/>
    <col min="13826" max="13829" width="46.5703125" style="12" customWidth="1"/>
    <col min="13830" max="13830" width="30.5703125" style="12" customWidth="1"/>
    <col min="13831" max="13831" width="17" style="12" customWidth="1"/>
    <col min="13832" max="13832" width="14.7109375" style="12"/>
    <col min="13833" max="13833" width="37.5703125" style="12" customWidth="1"/>
    <col min="13834" max="14077" width="14.7109375" style="12"/>
    <col min="14078" max="14078" width="7.28515625" style="12" customWidth="1"/>
    <col min="14079" max="14079" width="37.140625" style="12" customWidth="1"/>
    <col min="14080" max="14080" width="3.7109375" style="12" customWidth="1"/>
    <col min="14081" max="14081" width="28.5703125" style="12" customWidth="1"/>
    <col min="14082" max="14085" width="46.5703125" style="12" customWidth="1"/>
    <col min="14086" max="14086" width="30.5703125" style="12" customWidth="1"/>
    <col min="14087" max="14087" width="17" style="12" customWidth="1"/>
    <col min="14088" max="14088" width="14.7109375" style="12"/>
    <col min="14089" max="14089" width="37.5703125" style="12" customWidth="1"/>
    <col min="14090" max="14333" width="14.7109375" style="12"/>
    <col min="14334" max="14334" width="7.28515625" style="12" customWidth="1"/>
    <col min="14335" max="14335" width="37.140625" style="12" customWidth="1"/>
    <col min="14336" max="14336" width="3.7109375" style="12" customWidth="1"/>
    <col min="14337" max="14337" width="28.5703125" style="12" customWidth="1"/>
    <col min="14338" max="14341" width="46.5703125" style="12" customWidth="1"/>
    <col min="14342" max="14342" width="30.5703125" style="12" customWidth="1"/>
    <col min="14343" max="14343" width="17" style="12" customWidth="1"/>
    <col min="14344" max="14344" width="14.7109375" style="12"/>
    <col min="14345" max="14345" width="37.5703125" style="12" customWidth="1"/>
    <col min="14346" max="14589" width="14.7109375" style="12"/>
    <col min="14590" max="14590" width="7.28515625" style="12" customWidth="1"/>
    <col min="14591" max="14591" width="37.140625" style="12" customWidth="1"/>
    <col min="14592" max="14592" width="3.7109375" style="12" customWidth="1"/>
    <col min="14593" max="14593" width="28.5703125" style="12" customWidth="1"/>
    <col min="14594" max="14597" width="46.5703125" style="12" customWidth="1"/>
    <col min="14598" max="14598" width="30.5703125" style="12" customWidth="1"/>
    <col min="14599" max="14599" width="17" style="12" customWidth="1"/>
    <col min="14600" max="14600" width="14.7109375" style="12"/>
    <col min="14601" max="14601" width="37.5703125" style="12" customWidth="1"/>
    <col min="14602" max="14845" width="14.7109375" style="12"/>
    <col min="14846" max="14846" width="7.28515625" style="12" customWidth="1"/>
    <col min="14847" max="14847" width="37.140625" style="12" customWidth="1"/>
    <col min="14848" max="14848" width="3.7109375" style="12" customWidth="1"/>
    <col min="14849" max="14849" width="28.5703125" style="12" customWidth="1"/>
    <col min="14850" max="14853" width="46.5703125" style="12" customWidth="1"/>
    <col min="14854" max="14854" width="30.5703125" style="12" customWidth="1"/>
    <col min="14855" max="14855" width="17" style="12" customWidth="1"/>
    <col min="14856" max="14856" width="14.7109375" style="12"/>
    <col min="14857" max="14857" width="37.5703125" style="12" customWidth="1"/>
    <col min="14858" max="15101" width="14.7109375" style="12"/>
    <col min="15102" max="15102" width="7.28515625" style="12" customWidth="1"/>
    <col min="15103" max="15103" width="37.140625" style="12" customWidth="1"/>
    <col min="15104" max="15104" width="3.7109375" style="12" customWidth="1"/>
    <col min="15105" max="15105" width="28.5703125" style="12" customWidth="1"/>
    <col min="15106" max="15109" width="46.5703125" style="12" customWidth="1"/>
    <col min="15110" max="15110" width="30.5703125" style="12" customWidth="1"/>
    <col min="15111" max="15111" width="17" style="12" customWidth="1"/>
    <col min="15112" max="15112" width="14.7109375" style="12"/>
    <col min="15113" max="15113" width="37.5703125" style="12" customWidth="1"/>
    <col min="15114" max="15357" width="14.7109375" style="12"/>
    <col min="15358" max="15358" width="7.28515625" style="12" customWidth="1"/>
    <col min="15359" max="15359" width="37.140625" style="12" customWidth="1"/>
    <col min="15360" max="15360" width="3.7109375" style="12" customWidth="1"/>
    <col min="15361" max="15361" width="28.5703125" style="12" customWidth="1"/>
    <col min="15362" max="15365" width="46.5703125" style="12" customWidth="1"/>
    <col min="15366" max="15366" width="30.5703125" style="12" customWidth="1"/>
    <col min="15367" max="15367" width="17" style="12" customWidth="1"/>
    <col min="15368" max="15368" width="14.7109375" style="12"/>
    <col min="15369" max="15369" width="37.5703125" style="12" customWidth="1"/>
    <col min="15370" max="15613" width="14.7109375" style="12"/>
    <col min="15614" max="15614" width="7.28515625" style="12" customWidth="1"/>
    <col min="15615" max="15615" width="37.140625" style="12" customWidth="1"/>
    <col min="15616" max="15616" width="3.7109375" style="12" customWidth="1"/>
    <col min="15617" max="15617" width="28.5703125" style="12" customWidth="1"/>
    <col min="15618" max="15621" width="46.5703125" style="12" customWidth="1"/>
    <col min="15622" max="15622" width="30.5703125" style="12" customWidth="1"/>
    <col min="15623" max="15623" width="17" style="12" customWidth="1"/>
    <col min="15624" max="15624" width="14.7109375" style="12"/>
    <col min="15625" max="15625" width="37.5703125" style="12" customWidth="1"/>
    <col min="15626" max="15869" width="14.7109375" style="12"/>
    <col min="15870" max="15870" width="7.28515625" style="12" customWidth="1"/>
    <col min="15871" max="15871" width="37.140625" style="12" customWidth="1"/>
    <col min="15872" max="15872" width="3.7109375" style="12" customWidth="1"/>
    <col min="15873" max="15873" width="28.5703125" style="12" customWidth="1"/>
    <col min="15874" max="15877" width="46.5703125" style="12" customWidth="1"/>
    <col min="15878" max="15878" width="30.5703125" style="12" customWidth="1"/>
    <col min="15879" max="15879" width="17" style="12" customWidth="1"/>
    <col min="15880" max="15880" width="14.7109375" style="12"/>
    <col min="15881" max="15881" width="37.5703125" style="12" customWidth="1"/>
    <col min="15882" max="16125" width="14.7109375" style="12"/>
    <col min="16126" max="16126" width="7.28515625" style="12" customWidth="1"/>
    <col min="16127" max="16127" width="37.140625" style="12" customWidth="1"/>
    <col min="16128" max="16128" width="3.7109375" style="12" customWidth="1"/>
    <col min="16129" max="16129" width="28.5703125" style="12" customWidth="1"/>
    <col min="16130" max="16133" width="46.5703125" style="12" customWidth="1"/>
    <col min="16134" max="16134" width="30.5703125" style="12" customWidth="1"/>
    <col min="16135" max="16135" width="17" style="12" customWidth="1"/>
    <col min="16136" max="16136" width="14.7109375" style="12"/>
    <col min="16137" max="16137" width="37.5703125" style="12" customWidth="1"/>
    <col min="16138" max="16384" width="14.7109375" style="12"/>
  </cols>
  <sheetData>
    <row r="1" spans="1:36" ht="15" customHeight="1" x14ac:dyDescent="0.25">
      <c r="A1" s="609" t="s">
        <v>131</v>
      </c>
      <c r="B1" s="610"/>
      <c r="C1" s="615" t="s">
        <v>132</v>
      </c>
      <c r="D1" s="616"/>
      <c r="E1" s="47" t="s">
        <v>133</v>
      </c>
      <c r="F1" s="9"/>
      <c r="G1" s="10"/>
      <c r="H1" s="10"/>
      <c r="I1" s="10"/>
      <c r="J1" s="10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28.5" customHeight="1" x14ac:dyDescent="0.25">
      <c r="A2" s="611"/>
      <c r="B2" s="612"/>
      <c r="C2" s="617"/>
      <c r="D2" s="618"/>
      <c r="E2" s="619" t="s">
        <v>618</v>
      </c>
      <c r="F2" s="9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13.5" customHeight="1" x14ac:dyDescent="0.25">
      <c r="A3" s="613"/>
      <c r="B3" s="614"/>
      <c r="C3" s="617"/>
      <c r="D3" s="618"/>
      <c r="E3" s="619"/>
      <c r="F3" s="9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21.75" customHeight="1" x14ac:dyDescent="0.25">
      <c r="A4" s="611" t="s">
        <v>2</v>
      </c>
      <c r="B4" s="612"/>
      <c r="C4" s="11"/>
      <c r="D4" s="557"/>
      <c r="E4" s="558"/>
      <c r="F4" s="9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21.75" customHeight="1" thickBot="1" x14ac:dyDescent="0.3">
      <c r="A5" s="611" t="s">
        <v>134</v>
      </c>
      <c r="B5" s="612"/>
      <c r="C5" s="11"/>
      <c r="D5" s="559"/>
      <c r="E5" s="558"/>
      <c r="F5" s="9"/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s="16" customFormat="1" ht="21.75" customHeight="1" x14ac:dyDescent="0.25">
      <c r="A6" s="621"/>
      <c r="B6" s="621"/>
      <c r="C6" s="621"/>
      <c r="D6" s="48" t="s">
        <v>135</v>
      </c>
      <c r="E6" s="48" t="s">
        <v>136</v>
      </c>
      <c r="F6" s="13"/>
      <c r="G6" s="14"/>
      <c r="H6" s="14"/>
      <c r="I6" s="14"/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6" customFormat="1" ht="21.75" customHeight="1" x14ac:dyDescent="0.25">
      <c r="A7" s="17" t="s">
        <v>137</v>
      </c>
      <c r="B7" s="622" t="s">
        <v>138</v>
      </c>
      <c r="C7" s="622"/>
      <c r="D7" s="18">
        <v>828774449.20999944</v>
      </c>
      <c r="E7" s="19">
        <v>1267507087.8</v>
      </c>
      <c r="F7" s="13"/>
      <c r="G7" s="14"/>
      <c r="H7" s="14"/>
      <c r="I7" s="14"/>
      <c r="J7" s="14"/>
      <c r="K7" s="14"/>
      <c r="L7" s="14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6" customFormat="1" ht="21.75" customHeight="1" x14ac:dyDescent="0.25">
      <c r="A8" s="20" t="s">
        <v>139</v>
      </c>
      <c r="B8" s="620" t="s">
        <v>140</v>
      </c>
      <c r="C8" s="620"/>
      <c r="D8" s="21">
        <v>676669851.84000003</v>
      </c>
      <c r="E8" s="22">
        <v>613159130.36000001</v>
      </c>
      <c r="F8" s="13"/>
      <c r="G8" s="13"/>
      <c r="H8" s="14"/>
      <c r="I8" s="13"/>
      <c r="J8" s="14"/>
      <c r="K8" s="14"/>
      <c r="L8" s="14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6" customFormat="1" ht="21.75" customHeight="1" x14ac:dyDescent="0.25">
      <c r="A9" s="20" t="s">
        <v>141</v>
      </c>
      <c r="B9" s="620" t="s">
        <v>142</v>
      </c>
      <c r="C9" s="620"/>
      <c r="D9" s="21">
        <v>147105140.55000001</v>
      </c>
      <c r="E9" s="21"/>
      <c r="F9" s="13"/>
      <c r="G9" s="23"/>
      <c r="H9" s="14"/>
      <c r="I9" s="13"/>
      <c r="J9" s="14"/>
      <c r="K9" s="14"/>
      <c r="L9" s="14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16" customFormat="1" ht="21.75" customHeight="1" x14ac:dyDescent="0.25">
      <c r="A10" s="20" t="s">
        <v>143</v>
      </c>
      <c r="B10" s="620" t="s">
        <v>144</v>
      </c>
      <c r="C10" s="620"/>
      <c r="D10" s="21">
        <v>432782709.58999997</v>
      </c>
      <c r="E10" s="22">
        <v>475247585.17000002</v>
      </c>
      <c r="F10" s="13"/>
      <c r="G10" s="23"/>
      <c r="H10" s="24"/>
      <c r="I10" s="13"/>
      <c r="J10" s="14"/>
      <c r="K10" s="14"/>
      <c r="L10" s="14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s="16" customFormat="1" ht="21.75" customHeight="1" x14ac:dyDescent="0.25">
      <c r="A11" s="20" t="s">
        <v>145</v>
      </c>
      <c r="B11" s="620" t="s">
        <v>146</v>
      </c>
      <c r="C11" s="620"/>
      <c r="D11" s="21"/>
      <c r="E11" s="21"/>
      <c r="F11" s="13"/>
      <c r="G11" s="23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6" customFormat="1" ht="21.75" customHeight="1" x14ac:dyDescent="0.25">
      <c r="A12" s="20" t="s">
        <v>147</v>
      </c>
      <c r="B12" s="620" t="s">
        <v>148</v>
      </c>
      <c r="C12" s="620"/>
      <c r="D12" s="21">
        <v>64436302.670000002</v>
      </c>
      <c r="E12" s="22">
        <v>104186499.43000001</v>
      </c>
      <c r="F12" s="13"/>
      <c r="G12" s="23"/>
      <c r="H12" s="14"/>
      <c r="I12" s="14"/>
      <c r="J12" s="14"/>
      <c r="K12" s="14"/>
      <c r="L12" s="14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16" customFormat="1" ht="21.75" customHeight="1" x14ac:dyDescent="0.25">
      <c r="A13" s="20" t="s">
        <v>149</v>
      </c>
      <c r="B13" s="620" t="s">
        <v>150</v>
      </c>
      <c r="C13" s="620"/>
      <c r="D13" s="21"/>
      <c r="E13" s="21"/>
      <c r="F13" s="13"/>
      <c r="G13" s="14"/>
      <c r="H13" s="14"/>
      <c r="I13" s="14"/>
      <c r="J13" s="14"/>
      <c r="K13" s="14"/>
      <c r="L13" s="14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6" customFormat="1" ht="21.75" customHeight="1" x14ac:dyDescent="0.25">
      <c r="A14" s="20" t="s">
        <v>151</v>
      </c>
      <c r="B14" s="620" t="s">
        <v>152</v>
      </c>
      <c r="C14" s="620"/>
      <c r="D14" s="21">
        <v>0</v>
      </c>
      <c r="E14" s="22">
        <f>1031283.69+5417638.82+455591.95</f>
        <v>6904514.46</v>
      </c>
      <c r="F14" s="13"/>
      <c r="G14" s="14"/>
      <c r="H14" s="14"/>
      <c r="I14" s="14"/>
      <c r="J14" s="14"/>
      <c r="K14" s="14"/>
      <c r="L14" s="14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6" customFormat="1" ht="21.75" customHeight="1" x14ac:dyDescent="0.25">
      <c r="A15" s="20" t="s">
        <v>153</v>
      </c>
      <c r="B15" s="620" t="s">
        <v>154</v>
      </c>
      <c r="C15" s="620"/>
      <c r="D15" s="21"/>
      <c r="E15" s="21"/>
      <c r="F15" s="13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6" customFormat="1" ht="21.75" customHeight="1" x14ac:dyDescent="0.25">
      <c r="A16" s="20" t="s">
        <v>155</v>
      </c>
      <c r="B16" s="620" t="s">
        <v>156</v>
      </c>
      <c r="C16" s="620"/>
      <c r="D16" s="21"/>
      <c r="E16" s="21"/>
      <c r="F16" s="13"/>
      <c r="G16" s="13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6" customFormat="1" ht="21.75" customHeight="1" x14ac:dyDescent="0.25">
      <c r="A17" s="20" t="s">
        <v>157</v>
      </c>
      <c r="B17" s="620" t="s">
        <v>158</v>
      </c>
      <c r="C17" s="620"/>
      <c r="D17" s="21"/>
      <c r="E17" s="21"/>
      <c r="F17" s="13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16" customFormat="1" ht="21.75" customHeight="1" x14ac:dyDescent="0.25">
      <c r="A18" s="20" t="s">
        <v>159</v>
      </c>
      <c r="B18" s="620" t="s">
        <v>160</v>
      </c>
      <c r="C18" s="620"/>
      <c r="D18" s="21">
        <v>32345699.030000031</v>
      </c>
      <c r="E18" s="22">
        <f>E8-E10-E12-E14-E9</f>
        <v>26820531.29999999</v>
      </c>
      <c r="F18" s="13"/>
      <c r="G18" s="23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s="16" customFormat="1" ht="21.75" customHeight="1" x14ac:dyDescent="0.25">
      <c r="A19" s="20">
        <v>2</v>
      </c>
      <c r="B19" s="620" t="s">
        <v>161</v>
      </c>
      <c r="C19" s="620"/>
      <c r="D19" s="21">
        <v>237937213.25</v>
      </c>
      <c r="E19" s="21">
        <v>593038281.28999996</v>
      </c>
      <c r="F19" s="13"/>
      <c r="G19" s="13"/>
      <c r="H19" s="14"/>
      <c r="I19" s="14"/>
      <c r="J19" s="14"/>
      <c r="K19" s="14"/>
      <c r="L19" s="14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16" customFormat="1" ht="21.75" customHeight="1" x14ac:dyDescent="0.25">
      <c r="A20" s="20" t="s">
        <v>162</v>
      </c>
      <c r="B20" s="620" t="s">
        <v>163</v>
      </c>
      <c r="C20" s="620"/>
      <c r="D20" s="25"/>
      <c r="E20" s="26">
        <v>206948108.66999999</v>
      </c>
      <c r="F20" s="13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s="16" customFormat="1" ht="21.75" customHeight="1" x14ac:dyDescent="0.25">
      <c r="A21" s="20" t="s">
        <v>164</v>
      </c>
      <c r="B21" s="620" t="s">
        <v>165</v>
      </c>
      <c r="C21" s="620"/>
      <c r="D21" s="27">
        <v>49733757.939999998</v>
      </c>
      <c r="E21" s="28">
        <v>103286617.27</v>
      </c>
      <c r="F21" s="13"/>
      <c r="G21" s="29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16" customFormat="1" ht="21.75" customHeight="1" x14ac:dyDescent="0.25">
      <c r="A22" s="20" t="s">
        <v>166</v>
      </c>
      <c r="B22" s="620" t="s">
        <v>167</v>
      </c>
      <c r="C22" s="620"/>
      <c r="D22" s="21"/>
      <c r="E22" s="30"/>
      <c r="F22" s="13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s="16" customFormat="1" ht="21.75" customHeight="1" x14ac:dyDescent="0.25">
      <c r="A23" s="20" t="s">
        <v>168</v>
      </c>
      <c r="B23" s="623" t="s">
        <v>169</v>
      </c>
      <c r="C23" s="623"/>
      <c r="D23" s="22">
        <v>168554135.69999999</v>
      </c>
      <c r="E23" s="22">
        <v>223022668.41999999</v>
      </c>
      <c r="F23" s="31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s="16" customFormat="1" ht="21.75" customHeight="1" x14ac:dyDescent="0.25">
      <c r="A24" s="20" t="s">
        <v>170</v>
      </c>
      <c r="B24" s="620" t="s">
        <v>150</v>
      </c>
      <c r="C24" s="620"/>
      <c r="D24" s="22"/>
      <c r="E24" s="30"/>
      <c r="F24" s="13"/>
      <c r="G24" s="13"/>
      <c r="H24" s="14"/>
      <c r="I24" s="14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s="16" customFormat="1" ht="21.75" customHeight="1" x14ac:dyDescent="0.25">
      <c r="A25" s="20" t="s">
        <v>171</v>
      </c>
      <c r="B25" s="620" t="s">
        <v>172</v>
      </c>
      <c r="C25" s="620"/>
      <c r="D25" s="22">
        <v>2516651.91</v>
      </c>
      <c r="E25" s="21">
        <f>29624605.52+7380+62646.5</f>
        <v>29694632.02</v>
      </c>
      <c r="F25" s="13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s="16" customFormat="1" ht="21.75" customHeight="1" x14ac:dyDescent="0.25">
      <c r="A26" s="20" t="s">
        <v>173</v>
      </c>
      <c r="B26" s="620" t="s">
        <v>174</v>
      </c>
      <c r="C26" s="620"/>
      <c r="D26" s="21"/>
      <c r="E26" s="21"/>
      <c r="F26" s="13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s="16" customFormat="1" ht="21.75" customHeight="1" x14ac:dyDescent="0.25">
      <c r="A27" s="20" t="s">
        <v>175</v>
      </c>
      <c r="B27" s="620" t="s">
        <v>176</v>
      </c>
      <c r="C27" s="620"/>
      <c r="D27" s="21"/>
      <c r="E27" s="21"/>
      <c r="F27" s="13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s="16" customFormat="1" ht="21.75" customHeight="1" x14ac:dyDescent="0.25">
      <c r="A28" s="20" t="s">
        <v>177</v>
      </c>
      <c r="B28" s="620" t="s">
        <v>178</v>
      </c>
      <c r="C28" s="620"/>
      <c r="D28" s="21">
        <v>17132667.699999999</v>
      </c>
      <c r="E28" s="21">
        <f>E19-E20-E21-E23-E25</f>
        <v>30086254.910000037</v>
      </c>
      <c r="F28" s="13"/>
      <c r="G28" s="13"/>
      <c r="H28" s="32"/>
      <c r="I28" s="13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s="16" customFormat="1" ht="21.75" customHeight="1" x14ac:dyDescent="0.25">
      <c r="A29" s="17" t="s">
        <v>179</v>
      </c>
      <c r="B29" s="622" t="s">
        <v>192</v>
      </c>
      <c r="C29" s="622"/>
      <c r="D29" s="33">
        <f>D7+D8-D19</f>
        <v>1267507087.7999995</v>
      </c>
      <c r="E29" s="33">
        <f>E7+E8-E19</f>
        <v>1287627936.8699999</v>
      </c>
      <c r="F29" s="13"/>
      <c r="G29" s="13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s="16" customFormat="1" ht="21.75" customHeight="1" x14ac:dyDescent="0.25">
      <c r="A30" s="17" t="s">
        <v>180</v>
      </c>
      <c r="B30" s="622" t="s">
        <v>181</v>
      </c>
      <c r="C30" s="622"/>
      <c r="D30" s="33">
        <f>D31</f>
        <v>0</v>
      </c>
      <c r="E30" s="33"/>
      <c r="F30" s="13"/>
      <c r="G30" s="32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s="16" customFormat="1" ht="21.75" customHeight="1" x14ac:dyDescent="0.25">
      <c r="A31" s="20" t="s">
        <v>139</v>
      </c>
      <c r="B31" s="620" t="s">
        <v>182</v>
      </c>
      <c r="C31" s="620"/>
      <c r="D31" s="21"/>
      <c r="E31" s="21"/>
      <c r="F31" s="13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16" customFormat="1" ht="21.75" customHeight="1" x14ac:dyDescent="0.25">
      <c r="A32" s="20" t="s">
        <v>183</v>
      </c>
      <c r="B32" s="620" t="s">
        <v>184</v>
      </c>
      <c r="C32" s="620"/>
      <c r="D32" s="21">
        <v>-206948108.66999999</v>
      </c>
      <c r="E32" s="34">
        <v>-248686466.53999999</v>
      </c>
      <c r="F32" s="35"/>
      <c r="G32" s="32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s="16" customFormat="1" ht="21.75" customHeight="1" x14ac:dyDescent="0.25">
      <c r="A33" s="17" t="s">
        <v>185</v>
      </c>
      <c r="B33" s="622" t="s">
        <v>186</v>
      </c>
      <c r="C33" s="622"/>
      <c r="D33" s="33" t="s">
        <v>187</v>
      </c>
      <c r="E33" s="33" t="s">
        <v>187</v>
      </c>
      <c r="F33" s="13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s="16" customFormat="1" ht="21.75" customHeight="1" thickBot="1" x14ac:dyDescent="0.3">
      <c r="A34" s="36" t="s">
        <v>188</v>
      </c>
      <c r="B34" s="624" t="s">
        <v>189</v>
      </c>
      <c r="C34" s="624"/>
      <c r="D34" s="37">
        <f>D29+D32</f>
        <v>1060558979.1299995</v>
      </c>
      <c r="E34" s="37">
        <f>E29+E30+E32</f>
        <v>1038941470.3299999</v>
      </c>
      <c r="F34" s="13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s="24" customFormat="1" ht="21.75" customHeight="1" x14ac:dyDescent="0.25">
      <c r="A35" s="52"/>
      <c r="B35" s="52"/>
      <c r="C35" s="52"/>
      <c r="D35" s="53"/>
      <c r="E35" s="5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s="24" customFormat="1" ht="48.75" customHeight="1" x14ac:dyDescent="0.2">
      <c r="A36" s="625" t="s">
        <v>193</v>
      </c>
      <c r="B36" s="626"/>
      <c r="C36" s="54"/>
      <c r="E36" s="55" t="s">
        <v>194</v>
      </c>
      <c r="F36" s="5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s="24" customFormat="1" ht="45" customHeight="1" x14ac:dyDescent="0.25">
      <c r="A37" s="627" t="s">
        <v>190</v>
      </c>
      <c r="B37" s="627"/>
      <c r="C37" s="57" t="s">
        <v>75</v>
      </c>
      <c r="E37" s="58" t="s">
        <v>191</v>
      </c>
      <c r="F37" s="31"/>
    </row>
    <row r="38" spans="1:36" s="24" customFormat="1" ht="45" customHeight="1" x14ac:dyDescent="0.25">
      <c r="A38" s="59"/>
      <c r="B38" s="59"/>
      <c r="C38" s="59"/>
      <c r="D38" s="60"/>
      <c r="E38" s="60"/>
      <c r="F38" s="31"/>
    </row>
    <row r="39" spans="1:36" s="16" customFormat="1" ht="45" customHeight="1" x14ac:dyDescent="0.25">
      <c r="A39" s="49"/>
      <c r="B39" s="49"/>
      <c r="C39" s="49"/>
      <c r="D39" s="38"/>
      <c r="E39" s="38"/>
      <c r="F39" s="31"/>
      <c r="G39" s="24"/>
      <c r="H39" s="24"/>
      <c r="I39" s="24"/>
      <c r="J39" s="24"/>
      <c r="K39" s="24"/>
      <c r="L39" s="24"/>
      <c r="M39" s="24"/>
    </row>
    <row r="40" spans="1:36" s="16" customFormat="1" ht="19.899999999999999" customHeight="1" x14ac:dyDescent="0.25">
      <c r="A40" s="50"/>
      <c r="B40" s="50"/>
      <c r="C40" s="50"/>
      <c r="F40" s="31"/>
      <c r="G40" s="24"/>
      <c r="H40" s="24"/>
      <c r="I40" s="24"/>
      <c r="J40" s="24"/>
      <c r="K40" s="24"/>
      <c r="L40" s="24"/>
      <c r="M40" s="24"/>
    </row>
    <row r="41" spans="1:36" s="16" customFormat="1" ht="19.899999999999999" customHeight="1" x14ac:dyDescent="0.25">
      <c r="A41" s="50"/>
      <c r="B41" s="50"/>
      <c r="C41" s="50"/>
      <c r="F41" s="31"/>
      <c r="G41" s="24"/>
      <c r="H41" s="24"/>
      <c r="I41" s="24"/>
      <c r="J41" s="24"/>
      <c r="K41" s="24"/>
      <c r="L41" s="24"/>
      <c r="M41" s="24"/>
    </row>
    <row r="42" spans="1:36" ht="19.899999999999999" customHeight="1" x14ac:dyDescent="0.25">
      <c r="A42" s="51"/>
      <c r="B42" s="51"/>
      <c r="C42" s="51"/>
    </row>
    <row r="43" spans="1:36" ht="19.899999999999999" customHeight="1" x14ac:dyDescent="0.25">
      <c r="A43" s="51"/>
      <c r="B43" s="51"/>
      <c r="C43" s="51"/>
    </row>
    <row r="44" spans="1:36" s="39" customFormat="1" ht="19.899999999999999" customHeight="1" x14ac:dyDescent="0.25">
      <c r="A44" s="12"/>
      <c r="B44" s="42"/>
      <c r="C44" s="12"/>
      <c r="D44" s="43"/>
      <c r="F44" s="40"/>
      <c r="G44" s="41"/>
      <c r="H44" s="41"/>
      <c r="I44" s="41"/>
      <c r="J44" s="41"/>
      <c r="K44" s="41"/>
      <c r="L44" s="41"/>
      <c r="M44" s="4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36" s="39" customFormat="1" ht="19.899999999999999" customHeight="1" x14ac:dyDescent="0.25">
      <c r="A45" s="12"/>
      <c r="B45" s="42"/>
      <c r="C45" s="12"/>
      <c r="D45" s="43"/>
      <c r="F45" s="40"/>
      <c r="G45" s="41"/>
      <c r="H45" s="41"/>
      <c r="I45" s="41"/>
      <c r="J45" s="41"/>
      <c r="K45" s="41"/>
      <c r="L45" s="41"/>
      <c r="M45" s="4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1:36" s="39" customFormat="1" ht="15" customHeight="1" x14ac:dyDescent="0.25">
      <c r="A46" s="12"/>
      <c r="B46" s="42"/>
      <c r="C46" s="12"/>
      <c r="D46" s="43"/>
      <c r="F46" s="40"/>
      <c r="G46" s="41"/>
      <c r="H46" s="41"/>
      <c r="I46" s="41"/>
      <c r="J46" s="41"/>
      <c r="K46" s="41"/>
      <c r="L46" s="41"/>
      <c r="M46" s="4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1:36" s="39" customFormat="1" ht="15" customHeight="1" x14ac:dyDescent="0.25">
      <c r="A47" s="12"/>
      <c r="B47" s="42"/>
      <c r="C47" s="12"/>
      <c r="D47" s="43"/>
      <c r="F47" s="40"/>
      <c r="G47" s="41"/>
      <c r="H47" s="41"/>
      <c r="I47" s="41"/>
      <c r="J47" s="41"/>
      <c r="K47" s="41"/>
      <c r="L47" s="41"/>
      <c r="M47" s="4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1:36" s="39" customFormat="1" ht="15" customHeight="1" x14ac:dyDescent="0.25">
      <c r="A48" s="12"/>
      <c r="B48" s="42"/>
      <c r="C48" s="12"/>
      <c r="D48" s="43"/>
      <c r="F48" s="40"/>
      <c r="G48" s="41"/>
      <c r="H48" s="41"/>
      <c r="I48" s="41"/>
      <c r="J48" s="41"/>
      <c r="K48" s="41"/>
      <c r="L48" s="41"/>
      <c r="M48" s="41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:36" s="39" customFormat="1" ht="15" customHeight="1" x14ac:dyDescent="0.25">
      <c r="A49" s="12"/>
      <c r="B49" s="42"/>
      <c r="C49" s="12"/>
      <c r="D49" s="43"/>
      <c r="F49" s="40"/>
      <c r="G49" s="41"/>
      <c r="H49" s="41"/>
      <c r="I49" s="41"/>
      <c r="J49" s="41"/>
      <c r="K49" s="41"/>
      <c r="L49" s="41"/>
      <c r="M49" s="41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:36" s="39" customFormat="1" ht="15" customHeight="1" x14ac:dyDescent="0.25">
      <c r="A50" s="12"/>
      <c r="B50" s="42"/>
      <c r="C50" s="12"/>
      <c r="D50" s="43"/>
      <c r="F50" s="40"/>
      <c r="G50" s="41"/>
      <c r="H50" s="41"/>
      <c r="I50" s="41"/>
      <c r="J50" s="41"/>
      <c r="K50" s="41"/>
      <c r="L50" s="41"/>
      <c r="M50" s="41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:36" s="39" customFormat="1" ht="15" customHeight="1" x14ac:dyDescent="0.25">
      <c r="A51" s="12"/>
      <c r="B51" s="42"/>
      <c r="C51" s="12"/>
      <c r="D51" s="43"/>
      <c r="F51" s="40"/>
      <c r="G51" s="41"/>
      <c r="H51" s="41"/>
      <c r="I51" s="41"/>
      <c r="J51" s="41"/>
      <c r="K51" s="41"/>
      <c r="L51" s="41"/>
      <c r="M51" s="41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1:36" s="39" customFormat="1" ht="15" customHeight="1" x14ac:dyDescent="0.25">
      <c r="A52" s="12"/>
      <c r="B52" s="42"/>
      <c r="C52" s="12"/>
      <c r="D52" s="43"/>
      <c r="F52" s="40"/>
      <c r="G52" s="41"/>
      <c r="H52" s="41"/>
      <c r="I52" s="41"/>
      <c r="J52" s="41"/>
      <c r="K52" s="41"/>
      <c r="L52" s="41"/>
      <c r="M52" s="41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1:36" s="39" customFormat="1" ht="15" customHeight="1" x14ac:dyDescent="0.25">
      <c r="A53" s="12"/>
      <c r="B53" s="42"/>
      <c r="C53" s="12"/>
      <c r="D53" s="43"/>
      <c r="F53" s="40"/>
      <c r="G53" s="41"/>
      <c r="H53" s="41"/>
      <c r="I53" s="41"/>
      <c r="J53" s="41"/>
      <c r="K53" s="41"/>
      <c r="L53" s="41"/>
      <c r="M53" s="4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6" s="39" customFormat="1" ht="15" customHeight="1" x14ac:dyDescent="0.25">
      <c r="A54" s="12"/>
      <c r="B54" s="42"/>
      <c r="C54" s="12"/>
      <c r="D54" s="43"/>
      <c r="F54" s="40"/>
      <c r="G54" s="41"/>
      <c r="H54" s="41"/>
      <c r="I54" s="41"/>
      <c r="J54" s="41"/>
      <c r="K54" s="41"/>
      <c r="L54" s="41"/>
      <c r="M54" s="41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6" s="39" customFormat="1" ht="15" customHeight="1" x14ac:dyDescent="0.25">
      <c r="A55" s="12"/>
      <c r="B55" s="42"/>
      <c r="C55" s="12"/>
      <c r="D55" s="43"/>
      <c r="F55" s="40"/>
      <c r="G55" s="41"/>
      <c r="H55" s="41"/>
      <c r="I55" s="41"/>
      <c r="J55" s="41"/>
      <c r="K55" s="41"/>
      <c r="L55" s="41"/>
      <c r="M55" s="4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36" s="39" customFormat="1" ht="15" customHeight="1" x14ac:dyDescent="0.25">
      <c r="A56" s="12"/>
      <c r="B56" s="42"/>
      <c r="C56" s="12"/>
      <c r="D56" s="43"/>
      <c r="F56" s="40"/>
      <c r="G56" s="41"/>
      <c r="H56" s="41"/>
      <c r="I56" s="41"/>
      <c r="J56" s="41"/>
      <c r="K56" s="41"/>
      <c r="L56" s="41"/>
      <c r="M56" s="41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1:36" s="39" customFormat="1" ht="15" customHeight="1" x14ac:dyDescent="0.25">
      <c r="A57" s="12"/>
      <c r="B57" s="42"/>
      <c r="C57" s="12"/>
      <c r="D57" s="43"/>
      <c r="F57" s="40"/>
      <c r="G57" s="41"/>
      <c r="H57" s="41"/>
      <c r="I57" s="41"/>
      <c r="J57" s="41"/>
      <c r="K57" s="41"/>
      <c r="L57" s="41"/>
      <c r="M57" s="41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6" s="39" customFormat="1" ht="15" customHeight="1" x14ac:dyDescent="0.25">
      <c r="A58" s="12"/>
      <c r="B58" s="42"/>
      <c r="C58" s="12"/>
      <c r="D58" s="43"/>
      <c r="F58" s="40"/>
      <c r="G58" s="41"/>
      <c r="H58" s="41"/>
      <c r="I58" s="41"/>
      <c r="J58" s="41"/>
      <c r="K58" s="41"/>
      <c r="L58" s="41"/>
      <c r="M58" s="4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1:36" s="39" customFormat="1" ht="15" customHeight="1" x14ac:dyDescent="0.25">
      <c r="A59" s="12"/>
      <c r="B59" s="42"/>
      <c r="C59" s="12"/>
      <c r="D59" s="43"/>
      <c r="F59" s="40"/>
      <c r="G59" s="41"/>
      <c r="H59" s="41"/>
      <c r="I59" s="41"/>
      <c r="J59" s="41"/>
      <c r="K59" s="41"/>
      <c r="L59" s="41"/>
      <c r="M59" s="41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1:36" s="39" customFormat="1" ht="15" customHeight="1" x14ac:dyDescent="0.25">
      <c r="A60" s="12"/>
      <c r="B60" s="42"/>
      <c r="C60" s="12"/>
      <c r="D60" s="43"/>
      <c r="F60" s="40"/>
      <c r="G60" s="41"/>
      <c r="H60" s="41"/>
      <c r="I60" s="41"/>
      <c r="J60" s="41"/>
      <c r="K60" s="41"/>
      <c r="L60" s="41"/>
      <c r="M60" s="41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s="39" customFormat="1" ht="15" customHeight="1" x14ac:dyDescent="0.25">
      <c r="A61" s="12"/>
      <c r="B61" s="12"/>
      <c r="C61" s="12"/>
      <c r="D61" s="43"/>
      <c r="F61" s="40"/>
      <c r="G61" s="41"/>
      <c r="H61" s="41"/>
      <c r="I61" s="41"/>
      <c r="J61" s="41"/>
      <c r="K61" s="41"/>
      <c r="L61" s="41"/>
      <c r="M61" s="41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s="39" customFormat="1" ht="15" customHeight="1" x14ac:dyDescent="0.25">
      <c r="A62" s="12"/>
      <c r="B62" s="44"/>
      <c r="C62" s="12"/>
      <c r="D62" s="43"/>
      <c r="F62" s="40"/>
      <c r="G62" s="41"/>
      <c r="H62" s="41"/>
      <c r="I62" s="41"/>
      <c r="J62" s="41"/>
      <c r="K62" s="41"/>
      <c r="L62" s="41"/>
      <c r="M62" s="41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1:36" s="39" customFormat="1" x14ac:dyDescent="0.25">
      <c r="A63" s="12"/>
      <c r="B63" s="12"/>
      <c r="C63" s="12"/>
      <c r="D63" s="43"/>
      <c r="F63" s="40"/>
      <c r="G63" s="41"/>
      <c r="H63" s="41"/>
      <c r="I63" s="41"/>
      <c r="J63" s="41"/>
      <c r="K63" s="41"/>
      <c r="L63" s="41"/>
      <c r="M63" s="41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6" s="39" customFormat="1" x14ac:dyDescent="0.25">
      <c r="A64" s="12"/>
      <c r="B64" s="12"/>
      <c r="C64" s="12"/>
      <c r="D64" s="43"/>
      <c r="F64" s="40"/>
      <c r="G64" s="41"/>
      <c r="H64" s="41"/>
      <c r="I64" s="41"/>
      <c r="J64" s="41"/>
      <c r="K64" s="41"/>
      <c r="L64" s="41"/>
      <c r="M64" s="41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1:36" s="39" customFormat="1" x14ac:dyDescent="0.25">
      <c r="A65" s="12"/>
      <c r="B65" s="12"/>
      <c r="C65" s="12"/>
      <c r="D65" s="43"/>
      <c r="F65" s="40"/>
      <c r="G65" s="41"/>
      <c r="H65" s="41"/>
      <c r="I65" s="41"/>
      <c r="J65" s="41"/>
      <c r="K65" s="41"/>
      <c r="L65" s="41"/>
      <c r="M65" s="41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1:36" s="39" customFormat="1" x14ac:dyDescent="0.25">
      <c r="A66" s="12"/>
      <c r="B66" s="12"/>
      <c r="C66" s="12"/>
      <c r="D66" s="43"/>
      <c r="F66" s="40"/>
      <c r="G66" s="41"/>
      <c r="H66" s="41"/>
      <c r="I66" s="41"/>
      <c r="J66" s="41"/>
      <c r="K66" s="41"/>
      <c r="L66" s="41"/>
      <c r="M66" s="41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s="39" customFormat="1" x14ac:dyDescent="0.25">
      <c r="A67" s="12"/>
      <c r="B67" s="12"/>
      <c r="C67" s="12"/>
      <c r="D67" s="43"/>
      <c r="F67" s="40"/>
      <c r="G67" s="41"/>
      <c r="H67" s="41"/>
      <c r="I67" s="41"/>
      <c r="J67" s="41"/>
      <c r="K67" s="41"/>
      <c r="L67" s="41"/>
      <c r="M67" s="41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s="39" customFormat="1" x14ac:dyDescent="0.25">
      <c r="A68" s="12"/>
      <c r="B68" s="12"/>
      <c r="C68" s="12"/>
      <c r="D68" s="43"/>
      <c r="F68" s="40"/>
      <c r="G68" s="41"/>
      <c r="H68" s="41"/>
      <c r="I68" s="41"/>
      <c r="J68" s="41"/>
      <c r="K68" s="41"/>
      <c r="L68" s="41"/>
      <c r="M68" s="41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36" s="39" customFormat="1" x14ac:dyDescent="0.25">
      <c r="A69" s="12"/>
      <c r="B69" s="12"/>
      <c r="C69" s="12"/>
      <c r="D69" s="43"/>
      <c r="F69" s="40"/>
      <c r="G69" s="41"/>
      <c r="H69" s="41"/>
      <c r="I69" s="41"/>
      <c r="J69" s="41"/>
      <c r="K69" s="41"/>
      <c r="L69" s="41"/>
      <c r="M69" s="41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36" s="39" customFormat="1" x14ac:dyDescent="0.25">
      <c r="A70" s="12"/>
      <c r="B70" s="45"/>
      <c r="C70" s="12"/>
      <c r="D70" s="46"/>
      <c r="F70" s="40"/>
      <c r="G70" s="41"/>
      <c r="H70" s="41"/>
      <c r="I70" s="41"/>
      <c r="J70" s="41"/>
      <c r="K70" s="41"/>
      <c r="L70" s="41"/>
      <c r="M70" s="41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</sheetData>
  <mergeCells count="37">
    <mergeCell ref="B34:C34"/>
    <mergeCell ref="A36:B36"/>
    <mergeCell ref="A37:B37"/>
    <mergeCell ref="B28:C28"/>
    <mergeCell ref="B29:C29"/>
    <mergeCell ref="B30:C30"/>
    <mergeCell ref="B31:C31"/>
    <mergeCell ref="B32:C32"/>
    <mergeCell ref="B33:C3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E2:E3"/>
    <mergeCell ref="B15:C15"/>
    <mergeCell ref="A6:C6"/>
    <mergeCell ref="B7:C7"/>
    <mergeCell ref="B8:C8"/>
    <mergeCell ref="B9:C9"/>
    <mergeCell ref="B10:C10"/>
    <mergeCell ref="B11:C11"/>
    <mergeCell ref="B12:C12"/>
    <mergeCell ref="B13:C13"/>
    <mergeCell ref="B14:C14"/>
    <mergeCell ref="A1:B2"/>
    <mergeCell ref="A3:B3"/>
    <mergeCell ref="A4:B4"/>
    <mergeCell ref="A5:B5"/>
    <mergeCell ref="C1:D3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75" fitToWidth="0" fitToHeight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2"/>
  <sheetViews>
    <sheetView tabSelected="1" zoomScaleNormal="100" workbookViewId="0">
      <selection activeCell="F226" sqref="F226"/>
    </sheetView>
  </sheetViews>
  <sheetFormatPr defaultRowHeight="12.75" x14ac:dyDescent="0.25"/>
  <cols>
    <col min="1" max="1" width="22.85546875" style="120" customWidth="1"/>
    <col min="2" max="2" width="19.140625" style="120" customWidth="1"/>
    <col min="3" max="3" width="20" style="120" customWidth="1"/>
    <col min="4" max="4" width="18" style="120" customWidth="1"/>
    <col min="5" max="5" width="19.7109375" style="120" customWidth="1"/>
    <col min="6" max="6" width="16.140625" style="120" customWidth="1"/>
    <col min="7" max="7" width="16.42578125" style="120" customWidth="1"/>
    <col min="8" max="8" width="13.7109375" style="120" customWidth="1"/>
    <col min="9" max="9" width="16.140625" style="120" customWidth="1"/>
    <col min="10" max="10" width="13.7109375" style="120" customWidth="1"/>
    <col min="11" max="11" width="18.28515625" style="120" customWidth="1"/>
    <col min="12" max="16384" width="9.140625" style="120"/>
  </cols>
  <sheetData>
    <row r="2" spans="1:10" s="116" customFormat="1" x14ac:dyDescent="0.2">
      <c r="A2" s="115"/>
      <c r="D2" s="117"/>
      <c r="E2" s="118"/>
      <c r="F2" s="118" t="s">
        <v>195</v>
      </c>
      <c r="G2" s="118"/>
      <c r="H2" s="118"/>
      <c r="I2" s="118"/>
    </row>
    <row r="3" spans="1:10" s="116" customFormat="1" ht="40.5" customHeight="1" x14ac:dyDescent="0.2">
      <c r="B3" s="119"/>
      <c r="C3" s="119"/>
      <c r="D3" s="82"/>
      <c r="E3" s="82"/>
      <c r="F3" s="636" t="s">
        <v>196</v>
      </c>
      <c r="G3" s="637"/>
      <c r="H3" s="637"/>
      <c r="I3" s="637"/>
      <c r="J3" s="637"/>
    </row>
    <row r="4" spans="1:10" ht="15" customHeight="1" x14ac:dyDescent="0.25">
      <c r="A4" s="638" t="s">
        <v>197</v>
      </c>
      <c r="B4" s="638"/>
      <c r="C4" s="638"/>
      <c r="D4" s="638"/>
      <c r="E4" s="638"/>
      <c r="F4" s="638"/>
      <c r="G4" s="638"/>
      <c r="H4" s="638"/>
      <c r="I4" s="638"/>
    </row>
    <row r="5" spans="1:10" ht="13.5" thickBot="1" x14ac:dyDescent="0.25">
      <c r="A5" s="639"/>
      <c r="B5" s="640"/>
      <c r="C5" s="640"/>
      <c r="D5" s="640"/>
      <c r="E5" s="640"/>
      <c r="F5" s="640"/>
      <c r="G5" s="640"/>
      <c r="H5" s="639"/>
      <c r="I5" s="639"/>
    </row>
    <row r="6" spans="1:10" ht="15" customHeight="1" thickBot="1" x14ac:dyDescent="0.25">
      <c r="A6" s="121"/>
      <c r="B6" s="641" t="s">
        <v>198</v>
      </c>
      <c r="C6" s="642"/>
      <c r="D6" s="642"/>
      <c r="E6" s="642"/>
      <c r="F6" s="642"/>
      <c r="G6" s="643"/>
      <c r="H6" s="122"/>
      <c r="I6" s="122"/>
    </row>
    <row r="7" spans="1:10" x14ac:dyDescent="0.25">
      <c r="A7" s="644" t="s">
        <v>199</v>
      </c>
      <c r="B7" s="646" t="s">
        <v>200</v>
      </c>
      <c r="C7" s="648" t="s">
        <v>201</v>
      </c>
      <c r="D7" s="646" t="s">
        <v>202</v>
      </c>
      <c r="E7" s="650" t="s">
        <v>203</v>
      </c>
      <c r="F7" s="628" t="s">
        <v>204</v>
      </c>
      <c r="G7" s="628" t="s">
        <v>205</v>
      </c>
      <c r="H7" s="628" t="s">
        <v>206</v>
      </c>
      <c r="I7" s="630" t="s">
        <v>207</v>
      </c>
    </row>
    <row r="8" spans="1:10" ht="81.75" customHeight="1" x14ac:dyDescent="0.25">
      <c r="A8" s="645"/>
      <c r="B8" s="647"/>
      <c r="C8" s="649"/>
      <c r="D8" s="647"/>
      <c r="E8" s="651"/>
      <c r="F8" s="629"/>
      <c r="G8" s="629"/>
      <c r="H8" s="629"/>
      <c r="I8" s="631"/>
    </row>
    <row r="9" spans="1:10" s="123" customFormat="1" ht="12.75" customHeight="1" x14ac:dyDescent="0.2">
      <c r="A9" s="632" t="s">
        <v>208</v>
      </c>
      <c r="B9" s="633"/>
      <c r="C9" s="633"/>
      <c r="D9" s="633"/>
      <c r="E9" s="634"/>
      <c r="F9" s="634"/>
      <c r="G9" s="634"/>
      <c r="H9" s="634"/>
      <c r="I9" s="635"/>
    </row>
    <row r="10" spans="1:10" s="123" customFormat="1" x14ac:dyDescent="0.2">
      <c r="A10" s="124" t="s">
        <v>4</v>
      </c>
      <c r="B10" s="125">
        <v>445579213.80999994</v>
      </c>
      <c r="C10" s="125">
        <v>17093520.829999998</v>
      </c>
      <c r="D10" s="125">
        <v>343750240.60000002</v>
      </c>
      <c r="E10" s="125">
        <v>5529938.2300000004</v>
      </c>
      <c r="F10" s="125">
        <v>337425</v>
      </c>
      <c r="G10" s="125">
        <v>11411161.370000001</v>
      </c>
      <c r="H10" s="125">
        <v>217247902.5</v>
      </c>
      <c r="I10" s="126">
        <f>B10+D10+E10+F10+G10+H10</f>
        <v>1023855881.51</v>
      </c>
    </row>
    <row r="11" spans="1:10" x14ac:dyDescent="0.2">
      <c r="A11" s="127" t="s">
        <v>209</v>
      </c>
      <c r="B11" s="125">
        <f t="shared" ref="B11:H11" si="0">SUM(B12:B14)</f>
        <v>14315816.140000001</v>
      </c>
      <c r="C11" s="125">
        <f t="shared" si="0"/>
        <v>428533.4</v>
      </c>
      <c r="D11" s="125">
        <f t="shared" si="0"/>
        <v>14150094.02</v>
      </c>
      <c r="E11" s="125">
        <f t="shared" si="0"/>
        <v>160529.82</v>
      </c>
      <c r="F11" s="125">
        <f t="shared" si="0"/>
        <v>0</v>
      </c>
      <c r="G11" s="125">
        <f t="shared" si="0"/>
        <v>452872.33999999997</v>
      </c>
      <c r="H11" s="125">
        <f t="shared" si="0"/>
        <v>82226833.909999996</v>
      </c>
      <c r="I11" s="126">
        <f>SUM(I12:I14)</f>
        <v>111306146.23000002</v>
      </c>
    </row>
    <row r="12" spans="1:10" x14ac:dyDescent="0.2">
      <c r="A12" s="128" t="s">
        <v>210</v>
      </c>
      <c r="B12" s="129">
        <v>4503168.37</v>
      </c>
      <c r="C12" s="129"/>
      <c r="D12" s="129"/>
      <c r="E12" s="129"/>
      <c r="F12" s="129"/>
      <c r="G12" s="130">
        <v>322226.31</v>
      </c>
      <c r="H12" s="130">
        <v>89700906.590000004</v>
      </c>
      <c r="I12" s="131">
        <f>SUM(B12:H12)</f>
        <v>94526301.270000011</v>
      </c>
    </row>
    <row r="13" spans="1:10" x14ac:dyDescent="0.2">
      <c r="A13" s="128" t="s">
        <v>211</v>
      </c>
      <c r="B13" s="130">
        <v>9812647.7699999996</v>
      </c>
      <c r="C13" s="130">
        <v>428533.4</v>
      </c>
      <c r="D13" s="130">
        <f>6448922.51+455591.95</f>
        <v>6904514.46</v>
      </c>
      <c r="E13" s="130"/>
      <c r="F13" s="129"/>
      <c r="G13" s="130">
        <v>62682.73</v>
      </c>
      <c r="H13" s="129"/>
      <c r="I13" s="131">
        <f>SUM(B13:H13)-C13</f>
        <v>16779844.960000001</v>
      </c>
    </row>
    <row r="14" spans="1:10" x14ac:dyDescent="0.2">
      <c r="A14" s="128" t="s">
        <v>212</v>
      </c>
      <c r="B14" s="130"/>
      <c r="C14" s="129"/>
      <c r="D14" s="130">
        <f>7244028.37+1551.19</f>
        <v>7245579.5600000005</v>
      </c>
      <c r="E14" s="130">
        <v>160529.82</v>
      </c>
      <c r="F14" s="130"/>
      <c r="G14" s="130">
        <v>67963.3</v>
      </c>
      <c r="H14" s="130">
        <f>-D14-E14-G14</f>
        <v>-7474072.6800000006</v>
      </c>
      <c r="I14" s="131">
        <f>SUM(B14:H14)</f>
        <v>0</v>
      </c>
    </row>
    <row r="15" spans="1:10" x14ac:dyDescent="0.2">
      <c r="A15" s="127" t="s">
        <v>213</v>
      </c>
      <c r="B15" s="125">
        <f>SUM(B16:B17)</f>
        <v>9632763.2200000007</v>
      </c>
      <c r="C15" s="125">
        <f t="shared" ref="C15:H15" si="1">SUM(C16:C17)</f>
        <v>2855855.79</v>
      </c>
      <c r="D15" s="125">
        <f t="shared" si="1"/>
        <v>6839287.3899999997</v>
      </c>
      <c r="E15" s="125">
        <f t="shared" si="1"/>
        <v>80302.84</v>
      </c>
      <c r="F15" s="125">
        <f t="shared" si="1"/>
        <v>0</v>
      </c>
      <c r="G15" s="125">
        <f t="shared" si="1"/>
        <v>515530.71</v>
      </c>
      <c r="H15" s="125">
        <f t="shared" si="1"/>
        <v>94568964.739999995</v>
      </c>
      <c r="I15" s="126">
        <f>SUM(I16:I17)</f>
        <v>111636848.89999999</v>
      </c>
    </row>
    <row r="16" spans="1:10" x14ac:dyDescent="0.2">
      <c r="A16" s="128" t="s">
        <v>214</v>
      </c>
      <c r="B16" s="129">
        <v>62688.5</v>
      </c>
      <c r="C16" s="129"/>
      <c r="D16" s="129"/>
      <c r="E16" s="130">
        <v>80302.84</v>
      </c>
      <c r="F16" s="130"/>
      <c r="G16" s="130">
        <v>358793.09</v>
      </c>
      <c r="H16" s="129"/>
      <c r="I16" s="131">
        <f>SUM(B16:H16)</f>
        <v>501784.43000000005</v>
      </c>
    </row>
    <row r="17" spans="1:9" x14ac:dyDescent="0.2">
      <c r="A17" s="128" t="s">
        <v>211</v>
      </c>
      <c r="B17" s="130">
        <v>9570074.7200000007</v>
      </c>
      <c r="C17" s="129">
        <v>2855855.79</v>
      </c>
      <c r="D17" s="130">
        <v>6839287.3899999997</v>
      </c>
      <c r="E17" s="130"/>
      <c r="F17" s="129"/>
      <c r="G17" s="130">
        <v>156737.62</v>
      </c>
      <c r="H17" s="130">
        <f>94568964.74</f>
        <v>94568964.739999995</v>
      </c>
      <c r="I17" s="131">
        <f>SUM(B17:H17)-C17</f>
        <v>111135064.46999998</v>
      </c>
    </row>
    <row r="18" spans="1:9" x14ac:dyDescent="0.2">
      <c r="A18" s="124" t="s">
        <v>5</v>
      </c>
      <c r="B18" s="125">
        <f t="shared" ref="B18:H18" si="2">B10+B11-B15</f>
        <v>450262266.7299999</v>
      </c>
      <c r="C18" s="125">
        <f t="shared" si="2"/>
        <v>14666198.439999998</v>
      </c>
      <c r="D18" s="125">
        <f t="shared" si="2"/>
        <v>351061047.23000002</v>
      </c>
      <c r="E18" s="125">
        <f t="shared" si="2"/>
        <v>5610165.2100000009</v>
      </c>
      <c r="F18" s="125">
        <f t="shared" si="2"/>
        <v>337425</v>
      </c>
      <c r="G18" s="125">
        <f t="shared" si="2"/>
        <v>11348503</v>
      </c>
      <c r="H18" s="125">
        <f t="shared" si="2"/>
        <v>204905771.66999996</v>
      </c>
      <c r="I18" s="126">
        <f>I10+I11-I15</f>
        <v>1023525178.84</v>
      </c>
    </row>
    <row r="19" spans="1:9" x14ac:dyDescent="0.2">
      <c r="A19" s="632" t="s">
        <v>215</v>
      </c>
      <c r="B19" s="634"/>
      <c r="C19" s="634"/>
      <c r="D19" s="634"/>
      <c r="E19" s="634"/>
      <c r="F19" s="634"/>
      <c r="G19" s="634"/>
      <c r="H19" s="634"/>
      <c r="I19" s="635"/>
    </row>
    <row r="20" spans="1:9" x14ac:dyDescent="0.2">
      <c r="A20" s="124" t="s">
        <v>4</v>
      </c>
      <c r="B20" s="125">
        <v>6757735.0800000001</v>
      </c>
      <c r="C20" s="125">
        <v>0</v>
      </c>
      <c r="D20" s="125">
        <v>124379910.53</v>
      </c>
      <c r="E20" s="125">
        <v>3625280.0799999996</v>
      </c>
      <c r="F20" s="125">
        <v>306090.39999999997</v>
      </c>
      <c r="G20" s="125">
        <v>10674363.390000001</v>
      </c>
      <c r="H20" s="125"/>
      <c r="I20" s="126">
        <f>SUM(B20:H20)</f>
        <v>145743379.48000002</v>
      </c>
    </row>
    <row r="21" spans="1:9" x14ac:dyDescent="0.2">
      <c r="A21" s="127" t="s">
        <v>209</v>
      </c>
      <c r="B21" s="125">
        <f>SUM(B22:B24)</f>
        <v>465932.52</v>
      </c>
      <c r="C21" s="125">
        <f t="shared" ref="C21:I21" si="3">SUM(C22:C24)</f>
        <v>0</v>
      </c>
      <c r="D21" s="125">
        <f t="shared" si="3"/>
        <v>11420058.390000001</v>
      </c>
      <c r="E21" s="125">
        <f t="shared" si="3"/>
        <v>367506.52</v>
      </c>
      <c r="F21" s="125">
        <f t="shared" si="3"/>
        <v>27682.1</v>
      </c>
      <c r="G21" s="125">
        <f t="shared" si="3"/>
        <v>646074.61</v>
      </c>
      <c r="H21" s="125">
        <f t="shared" si="3"/>
        <v>0</v>
      </c>
      <c r="I21" s="126">
        <f t="shared" si="3"/>
        <v>12927254.140000001</v>
      </c>
    </row>
    <row r="22" spans="1:9" x14ac:dyDescent="0.2">
      <c r="A22" s="128" t="s">
        <v>216</v>
      </c>
      <c r="B22" s="130">
        <v>465932.52</v>
      </c>
      <c r="C22" s="130"/>
      <c r="D22" s="130">
        <v>11420058.390000001</v>
      </c>
      <c r="E22" s="130">
        <v>367506.52</v>
      </c>
      <c r="F22" s="130">
        <v>27682.1</v>
      </c>
      <c r="G22" s="130">
        <v>257200.8</v>
      </c>
      <c r="H22" s="129"/>
      <c r="I22" s="131">
        <f>SUM(B22:H22)</f>
        <v>12538380.33</v>
      </c>
    </row>
    <row r="23" spans="1:9" x14ac:dyDescent="0.2">
      <c r="A23" s="128" t="s">
        <v>211</v>
      </c>
      <c r="B23" s="129"/>
      <c r="C23" s="129"/>
      <c r="D23" s="130"/>
      <c r="E23" s="130"/>
      <c r="F23" s="129"/>
      <c r="G23" s="130">
        <v>388873.81</v>
      </c>
      <c r="H23" s="129"/>
      <c r="I23" s="131">
        <f>SUM(B23:H23)</f>
        <v>388873.81</v>
      </c>
    </row>
    <row r="24" spans="1:9" x14ac:dyDescent="0.2">
      <c r="A24" s="128" t="s">
        <v>212</v>
      </c>
      <c r="B24" s="129"/>
      <c r="C24" s="129"/>
      <c r="D24" s="129"/>
      <c r="E24" s="129"/>
      <c r="F24" s="129"/>
      <c r="G24" s="129"/>
      <c r="H24" s="129"/>
      <c r="I24" s="131">
        <f>SUM(B24:H24)</f>
        <v>0</v>
      </c>
    </row>
    <row r="25" spans="1:9" x14ac:dyDescent="0.2">
      <c r="A25" s="127" t="s">
        <v>213</v>
      </c>
      <c r="B25" s="125">
        <f>SUM(B26:B27)</f>
        <v>906697.26</v>
      </c>
      <c r="C25" s="125">
        <f t="shared" ref="C25:I25" si="4">SUM(C26:C27)</f>
        <v>0</v>
      </c>
      <c r="D25" s="125">
        <f t="shared" si="4"/>
        <v>1812981.89</v>
      </c>
      <c r="E25" s="125">
        <f t="shared" si="4"/>
        <v>80302.84</v>
      </c>
      <c r="F25" s="125">
        <f t="shared" si="4"/>
        <v>0</v>
      </c>
      <c r="G25" s="125">
        <f t="shared" si="4"/>
        <v>497901.93000000005</v>
      </c>
      <c r="H25" s="125">
        <f t="shared" si="4"/>
        <v>0</v>
      </c>
      <c r="I25" s="126">
        <f t="shared" si="4"/>
        <v>3297883.92</v>
      </c>
    </row>
    <row r="26" spans="1:9" x14ac:dyDescent="0.2">
      <c r="A26" s="128" t="s">
        <v>214</v>
      </c>
      <c r="B26" s="129"/>
      <c r="C26" s="129"/>
      <c r="D26" s="129"/>
      <c r="E26" s="130">
        <v>80302.84</v>
      </c>
      <c r="F26" s="130"/>
      <c r="G26" s="130">
        <v>358793.09</v>
      </c>
      <c r="H26" s="129"/>
      <c r="I26" s="131">
        <f>SUM(B26:H26)</f>
        <v>439095.93000000005</v>
      </c>
    </row>
    <row r="27" spans="1:9" x14ac:dyDescent="0.2">
      <c r="A27" s="128" t="s">
        <v>211</v>
      </c>
      <c r="B27" s="129">
        <v>906697.26</v>
      </c>
      <c r="C27" s="129"/>
      <c r="D27" s="130">
        <v>1812981.89</v>
      </c>
      <c r="E27" s="130"/>
      <c r="F27" s="129"/>
      <c r="G27" s="130">
        <v>139108.84</v>
      </c>
      <c r="H27" s="130"/>
      <c r="I27" s="131">
        <f>SUM(B27:H27)</f>
        <v>2858787.9899999998</v>
      </c>
    </row>
    <row r="28" spans="1:9" x14ac:dyDescent="0.2">
      <c r="A28" s="124" t="s">
        <v>5</v>
      </c>
      <c r="B28" s="125">
        <f>B20+B21-B25</f>
        <v>6316970.3399999999</v>
      </c>
      <c r="C28" s="125">
        <f t="shared" ref="C28:I28" si="5">C20+C21-C25</f>
        <v>0</v>
      </c>
      <c r="D28" s="125">
        <f t="shared" si="5"/>
        <v>133986987.03000002</v>
      </c>
      <c r="E28" s="125">
        <f t="shared" si="5"/>
        <v>3912483.76</v>
      </c>
      <c r="F28" s="125">
        <f t="shared" si="5"/>
        <v>333772.49999999994</v>
      </c>
      <c r="G28" s="125">
        <f t="shared" si="5"/>
        <v>10822536.07</v>
      </c>
      <c r="H28" s="125">
        <f t="shared" si="5"/>
        <v>0</v>
      </c>
      <c r="I28" s="126">
        <f t="shared" si="5"/>
        <v>155372749.70000002</v>
      </c>
    </row>
    <row r="29" spans="1:9" x14ac:dyDescent="0.2">
      <c r="A29" s="632" t="s">
        <v>217</v>
      </c>
      <c r="B29" s="634"/>
      <c r="C29" s="634"/>
      <c r="D29" s="634"/>
      <c r="E29" s="634"/>
      <c r="F29" s="634"/>
      <c r="G29" s="634"/>
      <c r="H29" s="634"/>
      <c r="I29" s="635"/>
    </row>
    <row r="30" spans="1:9" x14ac:dyDescent="0.2">
      <c r="A30" s="124" t="s">
        <v>4</v>
      </c>
      <c r="B30" s="125">
        <v>100879.10000000003</v>
      </c>
      <c r="C30" s="125">
        <v>100879.10000000003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6">
        <f>B30+D30+E30+F30+G30+H30</f>
        <v>100879.10000000003</v>
      </c>
    </row>
    <row r="31" spans="1:9" x14ac:dyDescent="0.2">
      <c r="A31" s="128" t="s">
        <v>218</v>
      </c>
      <c r="B31" s="130"/>
      <c r="C31" s="130"/>
      <c r="D31" s="130"/>
      <c r="E31" s="130"/>
      <c r="F31" s="130"/>
      <c r="G31" s="130"/>
      <c r="H31" s="129"/>
      <c r="I31" s="131">
        <f>B31+D31+E31+F31+G31+H31</f>
        <v>0</v>
      </c>
    </row>
    <row r="32" spans="1:9" x14ac:dyDescent="0.2">
      <c r="A32" s="128" t="s">
        <v>219</v>
      </c>
      <c r="B32" s="132">
        <v>100879.1</v>
      </c>
      <c r="C32" s="132">
        <v>100879.1</v>
      </c>
      <c r="D32" s="132"/>
      <c r="E32" s="132"/>
      <c r="F32" s="132"/>
      <c r="G32" s="132"/>
      <c r="H32" s="133"/>
      <c r="I32" s="131">
        <f>B32+D32+E32+F32+G32+H32</f>
        <v>100879.1</v>
      </c>
    </row>
    <row r="33" spans="1:9" x14ac:dyDescent="0.2">
      <c r="A33" s="124" t="s">
        <v>5</v>
      </c>
      <c r="B33" s="134">
        <f>B30+B31-B32</f>
        <v>0</v>
      </c>
      <c r="C33" s="134">
        <f t="shared" ref="C33:H33" si="6">C30+C31-C32</f>
        <v>0</v>
      </c>
      <c r="D33" s="134">
        <f t="shared" si="6"/>
        <v>0</v>
      </c>
      <c r="E33" s="134">
        <f t="shared" si="6"/>
        <v>0</v>
      </c>
      <c r="F33" s="134">
        <f t="shared" si="6"/>
        <v>0</v>
      </c>
      <c r="G33" s="134">
        <f t="shared" si="6"/>
        <v>0</v>
      </c>
      <c r="H33" s="134">
        <f t="shared" si="6"/>
        <v>0</v>
      </c>
      <c r="I33" s="135">
        <f>I30+I31-I32</f>
        <v>0</v>
      </c>
    </row>
    <row r="34" spans="1:9" x14ac:dyDescent="0.2">
      <c r="A34" s="632" t="s">
        <v>220</v>
      </c>
      <c r="B34" s="633"/>
      <c r="C34" s="633"/>
      <c r="D34" s="633"/>
      <c r="E34" s="633"/>
      <c r="F34" s="633"/>
      <c r="G34" s="633"/>
      <c r="H34" s="633"/>
      <c r="I34" s="635"/>
    </row>
    <row r="35" spans="1:9" x14ac:dyDescent="0.2">
      <c r="A35" s="136" t="s">
        <v>4</v>
      </c>
      <c r="B35" s="137">
        <f t="shared" ref="B35:I35" si="7">B10-B20-B30</f>
        <v>438720599.62999994</v>
      </c>
      <c r="C35" s="137">
        <f t="shared" si="7"/>
        <v>16992641.729999997</v>
      </c>
      <c r="D35" s="137">
        <f t="shared" si="7"/>
        <v>219370330.07000002</v>
      </c>
      <c r="E35" s="137">
        <f t="shared" si="7"/>
        <v>1904658.1500000008</v>
      </c>
      <c r="F35" s="137">
        <f t="shared" si="7"/>
        <v>31334.600000000035</v>
      </c>
      <c r="G35" s="137">
        <f t="shared" si="7"/>
        <v>736797.98000000045</v>
      </c>
      <c r="H35" s="137">
        <f t="shared" si="7"/>
        <v>217247902.5</v>
      </c>
      <c r="I35" s="138">
        <f t="shared" si="7"/>
        <v>878011622.92999995</v>
      </c>
    </row>
    <row r="36" spans="1:9" ht="13.5" thickBot="1" x14ac:dyDescent="0.25">
      <c r="A36" s="139" t="s">
        <v>5</v>
      </c>
      <c r="B36" s="140">
        <f>B18-B28-B33</f>
        <v>443945296.38999993</v>
      </c>
      <c r="C36" s="140">
        <f t="shared" ref="C36:I36" si="8">C18-C28-C33</f>
        <v>14666198.439999998</v>
      </c>
      <c r="D36" s="140">
        <f t="shared" si="8"/>
        <v>217074060.19999999</v>
      </c>
      <c r="E36" s="140">
        <f t="shared" si="8"/>
        <v>1697681.4500000011</v>
      </c>
      <c r="F36" s="140">
        <f t="shared" si="8"/>
        <v>3652.5000000000582</v>
      </c>
      <c r="G36" s="140">
        <f t="shared" si="8"/>
        <v>525966.9299999997</v>
      </c>
      <c r="H36" s="140">
        <f t="shared" si="8"/>
        <v>204905771.66999996</v>
      </c>
      <c r="I36" s="141">
        <f t="shared" si="8"/>
        <v>868152429.13999999</v>
      </c>
    </row>
    <row r="37" spans="1:9" x14ac:dyDescent="0.2">
      <c r="A37" s="142"/>
      <c r="B37" s="143"/>
      <c r="C37" s="143"/>
      <c r="D37" s="143"/>
      <c r="E37" s="143"/>
      <c r="F37" s="143"/>
      <c r="G37" s="143"/>
      <c r="H37" s="143"/>
      <c r="I37" s="143"/>
    </row>
    <row r="38" spans="1:9" ht="15" x14ac:dyDescent="0.25">
      <c r="A38" s="144" t="s">
        <v>221</v>
      </c>
      <c r="B38" s="145"/>
    </row>
    <row r="39" spans="1:9" ht="13.5" thickBot="1" x14ac:dyDescent="0.25">
      <c r="A39" s="110"/>
      <c r="B39" s="110"/>
    </row>
    <row r="40" spans="1:9" ht="21.75" customHeight="1" x14ac:dyDescent="0.25">
      <c r="A40" s="658" t="s">
        <v>222</v>
      </c>
      <c r="B40" s="659"/>
      <c r="C40" s="664" t="s">
        <v>223</v>
      </c>
    </row>
    <row r="41" spans="1:9" ht="13.5" customHeight="1" x14ac:dyDescent="0.25">
      <c r="A41" s="660"/>
      <c r="B41" s="661"/>
      <c r="C41" s="665"/>
    </row>
    <row r="42" spans="1:9" ht="29.25" customHeight="1" x14ac:dyDescent="0.25">
      <c r="A42" s="662"/>
      <c r="B42" s="663"/>
      <c r="C42" s="666"/>
    </row>
    <row r="43" spans="1:9" x14ac:dyDescent="0.2">
      <c r="A43" s="667" t="s">
        <v>208</v>
      </c>
      <c r="B43" s="668"/>
      <c r="C43" s="669"/>
    </row>
    <row r="44" spans="1:9" x14ac:dyDescent="0.2">
      <c r="A44" s="670" t="s">
        <v>4</v>
      </c>
      <c r="B44" s="671"/>
      <c r="C44" s="146">
        <v>1902213.77</v>
      </c>
    </row>
    <row r="45" spans="1:9" x14ac:dyDescent="0.2">
      <c r="A45" s="654" t="s">
        <v>209</v>
      </c>
      <c r="B45" s="655"/>
      <c r="C45" s="147">
        <f>SUM(C46:C47)</f>
        <v>118083.05</v>
      </c>
    </row>
    <row r="46" spans="1:9" x14ac:dyDescent="0.2">
      <c r="A46" s="652" t="s">
        <v>210</v>
      </c>
      <c r="B46" s="653"/>
      <c r="C46" s="148">
        <v>118083.05</v>
      </c>
    </row>
    <row r="47" spans="1:9" x14ac:dyDescent="0.2">
      <c r="A47" s="652" t="s">
        <v>211</v>
      </c>
      <c r="B47" s="653"/>
      <c r="C47" s="148"/>
    </row>
    <row r="48" spans="1:9" x14ac:dyDescent="0.2">
      <c r="A48" s="654" t="s">
        <v>213</v>
      </c>
      <c r="B48" s="655"/>
      <c r="C48" s="147">
        <f>SUM(C49:C50)</f>
        <v>0</v>
      </c>
    </row>
    <row r="49" spans="1:3" x14ac:dyDescent="0.2">
      <c r="A49" s="652" t="s">
        <v>214</v>
      </c>
      <c r="B49" s="653"/>
      <c r="C49" s="148"/>
    </row>
    <row r="50" spans="1:3" x14ac:dyDescent="0.2">
      <c r="A50" s="652" t="s">
        <v>211</v>
      </c>
      <c r="B50" s="653"/>
      <c r="C50" s="148"/>
    </row>
    <row r="51" spans="1:3" x14ac:dyDescent="0.2">
      <c r="A51" s="656" t="s">
        <v>5</v>
      </c>
      <c r="B51" s="657"/>
      <c r="C51" s="147">
        <f>C44+C45-C48</f>
        <v>2020296.82</v>
      </c>
    </row>
    <row r="52" spans="1:3" x14ac:dyDescent="0.2">
      <c r="A52" s="667" t="s">
        <v>215</v>
      </c>
      <c r="B52" s="668"/>
      <c r="C52" s="669"/>
    </row>
    <row r="53" spans="1:3" x14ac:dyDescent="0.2">
      <c r="A53" s="670" t="s">
        <v>4</v>
      </c>
      <c r="B53" s="671"/>
      <c r="C53" s="146">
        <v>1902213.77</v>
      </c>
    </row>
    <row r="54" spans="1:3" x14ac:dyDescent="0.2">
      <c r="A54" s="654" t="s">
        <v>209</v>
      </c>
      <c r="B54" s="655"/>
      <c r="C54" s="147">
        <f>SUM(C55:C56)</f>
        <v>118083.05</v>
      </c>
    </row>
    <row r="55" spans="1:3" x14ac:dyDescent="0.2">
      <c r="A55" s="652" t="s">
        <v>216</v>
      </c>
      <c r="B55" s="653"/>
      <c r="C55" s="148"/>
    </row>
    <row r="56" spans="1:3" x14ac:dyDescent="0.2">
      <c r="A56" s="652" t="s">
        <v>211</v>
      </c>
      <c r="B56" s="653"/>
      <c r="C56" s="149">
        <v>118083.05</v>
      </c>
    </row>
    <row r="57" spans="1:3" x14ac:dyDescent="0.2">
      <c r="A57" s="654" t="s">
        <v>213</v>
      </c>
      <c r="B57" s="655"/>
      <c r="C57" s="147">
        <f>SUM(C58:C59)</f>
        <v>0</v>
      </c>
    </row>
    <row r="58" spans="1:3" x14ac:dyDescent="0.2">
      <c r="A58" s="652" t="s">
        <v>214</v>
      </c>
      <c r="B58" s="653"/>
      <c r="C58" s="148"/>
    </row>
    <row r="59" spans="1:3" x14ac:dyDescent="0.2">
      <c r="A59" s="672" t="s">
        <v>211</v>
      </c>
      <c r="B59" s="673"/>
      <c r="C59" s="150"/>
    </row>
    <row r="60" spans="1:3" x14ac:dyDescent="0.2">
      <c r="A60" s="674" t="s">
        <v>5</v>
      </c>
      <c r="B60" s="635"/>
      <c r="C60" s="151">
        <f>C53+C54-C57</f>
        <v>2020296.82</v>
      </c>
    </row>
    <row r="61" spans="1:3" x14ac:dyDescent="0.2">
      <c r="A61" s="675" t="s">
        <v>217</v>
      </c>
      <c r="B61" s="676"/>
      <c r="C61" s="677"/>
    </row>
    <row r="62" spans="1:3" x14ac:dyDescent="0.2">
      <c r="A62" s="670" t="s">
        <v>4</v>
      </c>
      <c r="B62" s="671"/>
      <c r="C62" s="146"/>
    </row>
    <row r="63" spans="1:3" x14ac:dyDescent="0.2">
      <c r="A63" s="678" t="s">
        <v>218</v>
      </c>
      <c r="B63" s="679"/>
      <c r="C63" s="152"/>
    </row>
    <row r="64" spans="1:3" x14ac:dyDescent="0.2">
      <c r="A64" s="678" t="s">
        <v>219</v>
      </c>
      <c r="B64" s="679"/>
      <c r="C64" s="152"/>
    </row>
    <row r="65" spans="1:5" x14ac:dyDescent="0.2">
      <c r="A65" s="674" t="s">
        <v>5</v>
      </c>
      <c r="B65" s="635"/>
      <c r="C65" s="153">
        <f>C62+C63-C64</f>
        <v>0</v>
      </c>
    </row>
    <row r="66" spans="1:5" x14ac:dyDescent="0.2">
      <c r="A66" s="667" t="s">
        <v>220</v>
      </c>
      <c r="B66" s="668"/>
      <c r="C66" s="669"/>
    </row>
    <row r="67" spans="1:5" x14ac:dyDescent="0.2">
      <c r="A67" s="692" t="s">
        <v>4</v>
      </c>
      <c r="B67" s="671"/>
      <c r="C67" s="146">
        <f>C44-C53-C62</f>
        <v>0</v>
      </c>
    </row>
    <row r="68" spans="1:5" ht="13.5" thickBot="1" x14ac:dyDescent="0.25">
      <c r="A68" s="693" t="s">
        <v>5</v>
      </c>
      <c r="B68" s="694"/>
      <c r="C68" s="154">
        <f>C51-C60-C65</f>
        <v>0</v>
      </c>
    </row>
    <row r="76" spans="1:5" ht="15" x14ac:dyDescent="0.25">
      <c r="A76" s="695" t="s">
        <v>224</v>
      </c>
      <c r="B76" s="696"/>
      <c r="C76" s="696"/>
      <c r="D76" s="696"/>
      <c r="E76" s="696"/>
    </row>
    <row r="77" spans="1:5" ht="13.5" thickBot="1" x14ac:dyDescent="0.3">
      <c r="A77" s="83"/>
      <c r="B77" s="84"/>
      <c r="C77" s="84"/>
      <c r="D77" s="84"/>
      <c r="E77" s="84"/>
    </row>
    <row r="78" spans="1:5" ht="153.75" thickBot="1" x14ac:dyDescent="0.3">
      <c r="A78" s="85" t="s">
        <v>225</v>
      </c>
      <c r="B78" s="86" t="s">
        <v>226</v>
      </c>
      <c r="C78" s="86" t="s">
        <v>227</v>
      </c>
      <c r="D78" s="86" t="s">
        <v>228</v>
      </c>
      <c r="E78" s="87" t="s">
        <v>229</v>
      </c>
    </row>
    <row r="79" spans="1:5" ht="13.5" thickBot="1" x14ac:dyDescent="0.3">
      <c r="A79" s="88" t="s">
        <v>208</v>
      </c>
      <c r="B79" s="89"/>
      <c r="C79" s="89"/>
      <c r="D79" s="89"/>
      <c r="E79" s="90"/>
    </row>
    <row r="80" spans="1:5" ht="25.5" x14ac:dyDescent="0.25">
      <c r="A80" s="91" t="s">
        <v>230</v>
      </c>
      <c r="B80" s="92"/>
      <c r="C80" s="92"/>
      <c r="D80" s="92"/>
      <c r="E80" s="93">
        <f>B80+C80+D80</f>
        <v>0</v>
      </c>
    </row>
    <row r="81" spans="1:5" x14ac:dyDescent="0.25">
      <c r="A81" s="94" t="s">
        <v>218</v>
      </c>
      <c r="B81" s="95">
        <f>SUM(B82:B83)</f>
        <v>0</v>
      </c>
      <c r="C81" s="95">
        <f>SUM(C82:C83)</f>
        <v>0</v>
      </c>
      <c r="D81" s="95">
        <f>SUM(D82:D83)</f>
        <v>0</v>
      </c>
      <c r="E81" s="96">
        <f>SUM(E82:E83)</f>
        <v>0</v>
      </c>
    </row>
    <row r="82" spans="1:5" x14ac:dyDescent="0.25">
      <c r="A82" s="97" t="s">
        <v>231</v>
      </c>
      <c r="B82" s="98"/>
      <c r="C82" s="98"/>
      <c r="D82" s="98"/>
      <c r="E82" s="99">
        <f>B82+C82+D82</f>
        <v>0</v>
      </c>
    </row>
    <row r="83" spans="1:5" x14ac:dyDescent="0.25">
      <c r="A83" s="97" t="s">
        <v>232</v>
      </c>
      <c r="B83" s="98"/>
      <c r="C83" s="98"/>
      <c r="D83" s="98"/>
      <c r="E83" s="99">
        <f>B83+C83+D83</f>
        <v>0</v>
      </c>
    </row>
    <row r="84" spans="1:5" x14ac:dyDescent="0.25">
      <c r="A84" s="94" t="s">
        <v>219</v>
      </c>
      <c r="B84" s="95">
        <f>SUM(B85:B87)</f>
        <v>0</v>
      </c>
      <c r="C84" s="95">
        <f>SUM(C85:C87)</f>
        <v>0</v>
      </c>
      <c r="D84" s="95">
        <f>SUM(D85:D87)</f>
        <v>0</v>
      </c>
      <c r="E84" s="96">
        <f>SUM(E85:E87)</f>
        <v>0</v>
      </c>
    </row>
    <row r="85" spans="1:5" x14ac:dyDescent="0.25">
      <c r="A85" s="97" t="s">
        <v>233</v>
      </c>
      <c r="B85" s="98"/>
      <c r="C85" s="98"/>
      <c r="D85" s="98"/>
      <c r="E85" s="99">
        <f>B85+C85+D85</f>
        <v>0</v>
      </c>
    </row>
    <row r="86" spans="1:5" x14ac:dyDescent="0.25">
      <c r="A86" s="97" t="s">
        <v>234</v>
      </c>
      <c r="B86" s="98"/>
      <c r="C86" s="98"/>
      <c r="D86" s="98"/>
      <c r="E86" s="99">
        <f>B86+C86+D86</f>
        <v>0</v>
      </c>
    </row>
    <row r="87" spans="1:5" x14ac:dyDescent="0.25">
      <c r="A87" s="100" t="s">
        <v>235</v>
      </c>
      <c r="B87" s="98"/>
      <c r="C87" s="98"/>
      <c r="D87" s="98"/>
      <c r="E87" s="99">
        <f>B87+C87+D87</f>
        <v>0</v>
      </c>
    </row>
    <row r="88" spans="1:5" ht="26.25" thickBot="1" x14ac:dyDescent="0.3">
      <c r="A88" s="101" t="s">
        <v>236</v>
      </c>
      <c r="B88" s="102">
        <f>B80+B81-B84</f>
        <v>0</v>
      </c>
      <c r="C88" s="102">
        <f>C80+C81-C84</f>
        <v>0</v>
      </c>
      <c r="D88" s="102">
        <f>D80+D81-D84</f>
        <v>0</v>
      </c>
      <c r="E88" s="103">
        <f>E80+E81-E84</f>
        <v>0</v>
      </c>
    </row>
    <row r="89" spans="1:5" ht="13.5" thickBot="1" x14ac:dyDescent="0.3">
      <c r="A89" s="104" t="s">
        <v>237</v>
      </c>
      <c r="B89" s="105"/>
      <c r="C89" s="105"/>
      <c r="D89" s="105"/>
      <c r="E89" s="106"/>
    </row>
    <row r="90" spans="1:5" x14ac:dyDescent="0.25">
      <c r="A90" s="91" t="s">
        <v>238</v>
      </c>
      <c r="B90" s="92"/>
      <c r="C90" s="92"/>
      <c r="D90" s="92"/>
      <c r="E90" s="93">
        <f>B90+C90+D90</f>
        <v>0</v>
      </c>
    </row>
    <row r="91" spans="1:5" x14ac:dyDescent="0.25">
      <c r="A91" s="94" t="s">
        <v>218</v>
      </c>
      <c r="B91" s="107"/>
      <c r="C91" s="107"/>
      <c r="D91" s="107"/>
      <c r="E91" s="96">
        <f>SUM(B91:D91)</f>
        <v>0</v>
      </c>
    </row>
    <row r="92" spans="1:5" x14ac:dyDescent="0.25">
      <c r="A92" s="94" t="s">
        <v>219</v>
      </c>
      <c r="B92" s="107"/>
      <c r="C92" s="107"/>
      <c r="D92" s="107"/>
      <c r="E92" s="96">
        <f>SUM(B92:D92)</f>
        <v>0</v>
      </c>
    </row>
    <row r="93" spans="1:5" ht="13.5" thickBot="1" x14ac:dyDescent="0.3">
      <c r="A93" s="101" t="s">
        <v>239</v>
      </c>
      <c r="B93" s="102">
        <f>B90+B91-B92</f>
        <v>0</v>
      </c>
      <c r="C93" s="102">
        <f>C90+C91-C92</f>
        <v>0</v>
      </c>
      <c r="D93" s="102">
        <f>D90+D91-D92</f>
        <v>0</v>
      </c>
      <c r="E93" s="103">
        <f>E90+E91-E92</f>
        <v>0</v>
      </c>
    </row>
    <row r="94" spans="1:5" ht="13.5" thickBot="1" x14ac:dyDescent="0.3">
      <c r="A94" s="680" t="s">
        <v>220</v>
      </c>
      <c r="B94" s="681"/>
      <c r="C94" s="681"/>
      <c r="D94" s="681"/>
      <c r="E94" s="682"/>
    </row>
    <row r="95" spans="1:5" x14ac:dyDescent="0.2">
      <c r="A95" s="155" t="s">
        <v>4</v>
      </c>
      <c r="B95" s="108">
        <f>B80-B90</f>
        <v>0</v>
      </c>
      <c r="C95" s="108">
        <f>C80-C90</f>
        <v>0</v>
      </c>
      <c r="D95" s="108">
        <f>D80-D90</f>
        <v>0</v>
      </c>
      <c r="E95" s="108">
        <f>E80-E90</f>
        <v>0</v>
      </c>
    </row>
    <row r="96" spans="1:5" ht="13.5" thickBot="1" x14ac:dyDescent="0.25">
      <c r="A96" s="156" t="s">
        <v>5</v>
      </c>
      <c r="B96" s="109">
        <f>B88-B93</f>
        <v>0</v>
      </c>
      <c r="C96" s="109">
        <f>C88-C93</f>
        <v>0</v>
      </c>
      <c r="D96" s="109">
        <f>D88-D93</f>
        <v>0</v>
      </c>
      <c r="E96" s="109">
        <f>E88-E93</f>
        <v>0</v>
      </c>
    </row>
    <row r="101" spans="1:9" ht="48" customHeight="1" x14ac:dyDescent="0.25">
      <c r="A101" s="638" t="s">
        <v>240</v>
      </c>
      <c r="B101" s="638"/>
      <c r="C101" s="638"/>
      <c r="D101" s="638"/>
    </row>
    <row r="102" spans="1:9" ht="13.5" thickBot="1" x14ac:dyDescent="0.25">
      <c r="A102" s="683"/>
      <c r="B102" s="684"/>
      <c r="C102" s="684"/>
    </row>
    <row r="103" spans="1:9" x14ac:dyDescent="0.2">
      <c r="A103" s="157" t="s">
        <v>241</v>
      </c>
      <c r="B103" s="158" t="s">
        <v>4</v>
      </c>
      <c r="C103" s="158" t="s">
        <v>5</v>
      </c>
      <c r="D103" s="159" t="s">
        <v>242</v>
      </c>
    </row>
    <row r="104" spans="1:9" x14ac:dyDescent="0.2">
      <c r="A104" s="160" t="s">
        <v>243</v>
      </c>
      <c r="B104" s="161"/>
      <c r="C104" s="161"/>
      <c r="D104" s="162"/>
    </row>
    <row r="105" spans="1:9" x14ac:dyDescent="0.2">
      <c r="A105" s="163" t="s">
        <v>244</v>
      </c>
      <c r="B105" s="164"/>
      <c r="C105" s="164"/>
      <c r="D105" s="165"/>
    </row>
    <row r="106" spans="1:9" ht="13.5" thickBot="1" x14ac:dyDescent="0.25">
      <c r="A106" s="166" t="s">
        <v>245</v>
      </c>
      <c r="B106" s="167"/>
      <c r="C106" s="168"/>
      <c r="D106" s="169"/>
    </row>
    <row r="109" spans="1:9" ht="15" x14ac:dyDescent="0.25">
      <c r="A109" s="638" t="s">
        <v>246</v>
      </c>
      <c r="B109" s="685"/>
      <c r="C109" s="685"/>
      <c r="D109" s="686"/>
      <c r="E109" s="686"/>
      <c r="F109" s="686"/>
      <c r="G109" s="686"/>
    </row>
    <row r="110" spans="1:9" ht="13.5" thickBot="1" x14ac:dyDescent="0.25">
      <c r="A110" s="683"/>
      <c r="B110" s="684"/>
      <c r="C110" s="684"/>
    </row>
    <row r="111" spans="1:9" ht="13.5" customHeight="1" x14ac:dyDescent="0.2">
      <c r="A111" s="687"/>
      <c r="B111" s="689" t="s">
        <v>247</v>
      </c>
      <c r="C111" s="690"/>
      <c r="D111" s="690"/>
      <c r="E111" s="690"/>
      <c r="F111" s="691"/>
      <c r="G111" s="689" t="s">
        <v>248</v>
      </c>
      <c r="H111" s="690"/>
      <c r="I111" s="691"/>
    </row>
    <row r="112" spans="1:9" ht="38.25" x14ac:dyDescent="0.2">
      <c r="A112" s="688"/>
      <c r="B112" s="170" t="s">
        <v>249</v>
      </c>
      <c r="C112" s="171" t="s">
        <v>250</v>
      </c>
      <c r="D112" s="171" t="s">
        <v>251</v>
      </c>
      <c r="E112" s="171" t="s">
        <v>252</v>
      </c>
      <c r="F112" s="172" t="s">
        <v>253</v>
      </c>
      <c r="G112" s="173" t="s">
        <v>254</v>
      </c>
      <c r="H112" s="174" t="s">
        <v>255</v>
      </c>
      <c r="I112" s="175" t="s">
        <v>256</v>
      </c>
    </row>
    <row r="113" spans="1:9" x14ac:dyDescent="0.2">
      <c r="A113" s="176" t="s">
        <v>4</v>
      </c>
      <c r="B113" s="177"/>
      <c r="C113" s="178">
        <v>100879.1</v>
      </c>
      <c r="D113" s="178"/>
      <c r="E113" s="179">
        <v>3057321.94</v>
      </c>
      <c r="F113" s="180"/>
      <c r="G113" s="181"/>
      <c r="H113" s="178"/>
      <c r="I113" s="182"/>
    </row>
    <row r="114" spans="1:9" ht="38.25" x14ac:dyDescent="0.2">
      <c r="A114" s="183" t="s">
        <v>257</v>
      </c>
      <c r="B114" s="184"/>
      <c r="C114" s="185"/>
      <c r="D114" s="185"/>
      <c r="E114" s="179">
        <v>214008.21</v>
      </c>
      <c r="F114" s="180"/>
      <c r="G114" s="181"/>
      <c r="H114" s="185"/>
      <c r="I114" s="186"/>
    </row>
    <row r="115" spans="1:9" ht="39" thickBot="1" x14ac:dyDescent="0.25">
      <c r="A115" s="187" t="s">
        <v>258</v>
      </c>
      <c r="B115" s="188"/>
      <c r="C115" s="189">
        <v>100879.1</v>
      </c>
      <c r="D115" s="189"/>
      <c r="E115" s="190"/>
      <c r="F115" s="191"/>
      <c r="G115" s="192"/>
      <c r="H115" s="189"/>
      <c r="I115" s="193"/>
    </row>
    <row r="116" spans="1:9" ht="13.5" thickBot="1" x14ac:dyDescent="0.25">
      <c r="A116" s="194" t="s">
        <v>5</v>
      </c>
      <c r="B116" s="195">
        <f t="shared" ref="B116:I116" si="9">B113+B114-B115</f>
        <v>0</v>
      </c>
      <c r="C116" s="196">
        <f t="shared" si="9"/>
        <v>0</v>
      </c>
      <c r="D116" s="196">
        <f t="shared" si="9"/>
        <v>0</v>
      </c>
      <c r="E116" s="197">
        <f t="shared" si="9"/>
        <v>3271330.15</v>
      </c>
      <c r="F116" s="198">
        <f t="shared" si="9"/>
        <v>0</v>
      </c>
      <c r="G116" s="199">
        <f t="shared" si="9"/>
        <v>0</v>
      </c>
      <c r="H116" s="197">
        <f t="shared" si="9"/>
        <v>0</v>
      </c>
      <c r="I116" s="198">
        <f t="shared" si="9"/>
        <v>0</v>
      </c>
    </row>
    <row r="119" spans="1:9" ht="15" x14ac:dyDescent="0.25">
      <c r="A119" s="638" t="s">
        <v>259</v>
      </c>
      <c r="B119" s="685"/>
      <c r="C119" s="685"/>
    </row>
    <row r="120" spans="1:9" ht="13.5" thickBot="1" x14ac:dyDescent="0.25">
      <c r="A120" s="683"/>
      <c r="B120" s="684"/>
      <c r="C120" s="684"/>
    </row>
    <row r="121" spans="1:9" x14ac:dyDescent="0.2">
      <c r="A121" s="200" t="s">
        <v>241</v>
      </c>
      <c r="B121" s="158" t="s">
        <v>4</v>
      </c>
      <c r="C121" s="159" t="s">
        <v>5</v>
      </c>
    </row>
    <row r="122" spans="1:9" ht="26.25" thickBot="1" x14ac:dyDescent="0.25">
      <c r="A122" s="201" t="s">
        <v>260</v>
      </c>
      <c r="B122" s="202">
        <v>11879566.029999999</v>
      </c>
      <c r="C122" s="203">
        <v>9530492.7699999996</v>
      </c>
    </row>
    <row r="126" spans="1:9" ht="50.25" customHeight="1" x14ac:dyDescent="0.25">
      <c r="A126" s="638" t="s">
        <v>261</v>
      </c>
      <c r="B126" s="685"/>
      <c r="C126" s="685"/>
      <c r="D126" s="686"/>
    </row>
    <row r="127" spans="1:9" ht="13.5" thickBot="1" x14ac:dyDescent="0.25">
      <c r="A127" s="683"/>
      <c r="B127" s="684"/>
      <c r="C127" s="684"/>
    </row>
    <row r="128" spans="1:9" x14ac:dyDescent="0.2">
      <c r="A128" s="705" t="s">
        <v>225</v>
      </c>
      <c r="B128" s="706"/>
      <c r="C128" s="158" t="s">
        <v>4</v>
      </c>
      <c r="D128" s="159" t="s">
        <v>5</v>
      </c>
    </row>
    <row r="129" spans="1:4" ht="66" customHeight="1" x14ac:dyDescent="0.2">
      <c r="A129" s="707" t="s">
        <v>262</v>
      </c>
      <c r="B129" s="708"/>
      <c r="C129" s="161">
        <f>SUM(C131:C135)</f>
        <v>0</v>
      </c>
      <c r="D129" s="204">
        <f>SUM(D131:D135)</f>
        <v>0</v>
      </c>
    </row>
    <row r="130" spans="1:4" x14ac:dyDescent="0.2">
      <c r="A130" s="697" t="s">
        <v>244</v>
      </c>
      <c r="B130" s="698"/>
      <c r="C130" s="205"/>
      <c r="D130" s="206"/>
    </row>
    <row r="131" spans="1:4" x14ac:dyDescent="0.2">
      <c r="A131" s="699" t="s">
        <v>200</v>
      </c>
      <c r="B131" s="700"/>
      <c r="C131" s="207"/>
      <c r="D131" s="208"/>
    </row>
    <row r="132" spans="1:4" x14ac:dyDescent="0.2">
      <c r="A132" s="701" t="s">
        <v>202</v>
      </c>
      <c r="B132" s="702"/>
      <c r="C132" s="209"/>
      <c r="D132" s="162"/>
    </row>
    <row r="133" spans="1:4" x14ac:dyDescent="0.2">
      <c r="A133" s="701" t="s">
        <v>203</v>
      </c>
      <c r="B133" s="702"/>
      <c r="C133" s="209"/>
      <c r="D133" s="162"/>
    </row>
    <row r="134" spans="1:4" x14ac:dyDescent="0.2">
      <c r="A134" s="701" t="s">
        <v>204</v>
      </c>
      <c r="B134" s="702"/>
      <c r="C134" s="209"/>
      <c r="D134" s="162"/>
    </row>
    <row r="135" spans="1:4" ht="13.5" thickBot="1" x14ac:dyDescent="0.25">
      <c r="A135" s="703" t="s">
        <v>205</v>
      </c>
      <c r="B135" s="704"/>
      <c r="C135" s="210"/>
      <c r="D135" s="211"/>
    </row>
    <row r="153" spans="1:9" ht="15" x14ac:dyDescent="0.25">
      <c r="A153" s="728" t="s">
        <v>263</v>
      </c>
      <c r="B153" s="729"/>
      <c r="C153" s="729"/>
      <c r="D153" s="729"/>
      <c r="E153" s="729"/>
      <c r="F153" s="729"/>
      <c r="G153" s="729"/>
      <c r="H153" s="729"/>
      <c r="I153" s="729"/>
    </row>
    <row r="154" spans="1:9" ht="13.5" thickBot="1" x14ac:dyDescent="0.3">
      <c r="B154" s="212"/>
      <c r="C154" s="212"/>
      <c r="D154" s="212"/>
      <c r="E154" s="212" t="s">
        <v>264</v>
      </c>
      <c r="F154" s="213"/>
      <c r="G154" s="213"/>
      <c r="H154" s="213"/>
      <c r="I154" s="213"/>
    </row>
    <row r="155" spans="1:9" ht="109.15" customHeight="1" thickBot="1" x14ac:dyDescent="0.3">
      <c r="A155" s="730"/>
      <c r="B155" s="731"/>
      <c r="C155" s="214" t="s">
        <v>265</v>
      </c>
      <c r="D155" s="215" t="s">
        <v>266</v>
      </c>
      <c r="E155" s="214" t="s">
        <v>267</v>
      </c>
      <c r="F155" s="216" t="s">
        <v>268</v>
      </c>
      <c r="G155" s="214" t="s">
        <v>269</v>
      </c>
      <c r="H155" s="217" t="s">
        <v>270</v>
      </c>
      <c r="I155" s="218" t="s">
        <v>271</v>
      </c>
    </row>
    <row r="156" spans="1:9" x14ac:dyDescent="0.25">
      <c r="A156" s="732" t="s">
        <v>272</v>
      </c>
      <c r="B156" s="733"/>
      <c r="C156" s="219"/>
      <c r="D156" s="220"/>
      <c r="E156" s="221"/>
      <c r="F156" s="220"/>
      <c r="G156" s="221"/>
      <c r="H156" s="221"/>
      <c r="I156" s="222"/>
    </row>
    <row r="157" spans="1:9" x14ac:dyDescent="0.25">
      <c r="A157" s="223"/>
      <c r="B157" s="224" t="s">
        <v>273</v>
      </c>
      <c r="C157" s="225"/>
      <c r="D157" s="226"/>
      <c r="E157" s="227"/>
      <c r="F157" s="226"/>
      <c r="G157" s="227"/>
      <c r="H157" s="227"/>
      <c r="I157" s="228"/>
    </row>
    <row r="158" spans="1:9" x14ac:dyDescent="0.25">
      <c r="A158" s="181" t="s">
        <v>139</v>
      </c>
      <c r="B158" s="229"/>
      <c r="C158" s="230"/>
      <c r="D158" s="231"/>
      <c r="E158" s="232"/>
      <c r="F158" s="231"/>
      <c r="G158" s="232"/>
      <c r="H158" s="232"/>
      <c r="I158" s="180"/>
    </row>
    <row r="159" spans="1:9" x14ac:dyDescent="0.25">
      <c r="A159" s="181" t="s">
        <v>183</v>
      </c>
      <c r="B159" s="229"/>
      <c r="C159" s="230"/>
      <c r="D159" s="231"/>
      <c r="E159" s="232"/>
      <c r="F159" s="231"/>
      <c r="G159" s="232"/>
      <c r="H159" s="232"/>
      <c r="I159" s="180"/>
    </row>
    <row r="160" spans="1:9" ht="13.5" thickBot="1" x14ac:dyDescent="0.3">
      <c r="A160" s="233" t="s">
        <v>274</v>
      </c>
      <c r="B160" s="234"/>
      <c r="C160" s="235"/>
      <c r="D160" s="236"/>
      <c r="E160" s="237"/>
      <c r="F160" s="236"/>
      <c r="G160" s="237"/>
      <c r="H160" s="237"/>
      <c r="I160" s="238"/>
    </row>
    <row r="161" spans="1:9" ht="13.5" thickBot="1" x14ac:dyDescent="0.3">
      <c r="A161" s="239"/>
      <c r="B161" s="240" t="s">
        <v>275</v>
      </c>
      <c r="C161" s="241"/>
      <c r="D161" s="241"/>
      <c r="E161" s="241">
        <f>SUM(E158:E160)</f>
        <v>0</v>
      </c>
      <c r="F161" s="241">
        <f>SUM(F158:F160)</f>
        <v>0</v>
      </c>
      <c r="G161" s="241">
        <f>SUM(G158:G160)</f>
        <v>0</v>
      </c>
      <c r="H161" s="241"/>
      <c r="I161" s="241"/>
    </row>
    <row r="162" spans="1:9" ht="105.6" customHeight="1" thickBot="1" x14ac:dyDescent="0.3">
      <c r="A162" s="730"/>
      <c r="B162" s="734"/>
      <c r="C162" s="214" t="s">
        <v>265</v>
      </c>
      <c r="D162" s="215" t="s">
        <v>266</v>
      </c>
      <c r="E162" s="214" t="s">
        <v>267</v>
      </c>
      <c r="F162" s="216" t="s">
        <v>268</v>
      </c>
      <c r="G162" s="214" t="s">
        <v>269</v>
      </c>
      <c r="H162" s="214" t="s">
        <v>276</v>
      </c>
      <c r="I162" s="214" t="s">
        <v>277</v>
      </c>
    </row>
    <row r="163" spans="1:9" x14ac:dyDescent="0.25">
      <c r="A163" s="732" t="s">
        <v>4</v>
      </c>
      <c r="B163" s="735"/>
      <c r="C163" s="242"/>
      <c r="D163" s="243"/>
      <c r="E163" s="244"/>
      <c r="F163" s="243"/>
      <c r="G163" s="244"/>
      <c r="H163" s="244"/>
      <c r="I163" s="245"/>
    </row>
    <row r="164" spans="1:9" x14ac:dyDescent="0.25">
      <c r="A164" s="246"/>
      <c r="B164" s="247" t="s">
        <v>273</v>
      </c>
      <c r="C164" s="225"/>
      <c r="D164" s="226"/>
      <c r="E164" s="227"/>
      <c r="F164" s="226"/>
      <c r="G164" s="227"/>
      <c r="H164" s="227"/>
      <c r="I164" s="228"/>
    </row>
    <row r="165" spans="1:9" x14ac:dyDescent="0.25">
      <c r="A165" s="181" t="s">
        <v>139</v>
      </c>
      <c r="B165" s="229"/>
      <c r="C165" s="230"/>
      <c r="D165" s="231"/>
      <c r="E165" s="232"/>
      <c r="F165" s="231"/>
      <c r="G165" s="232"/>
      <c r="H165" s="232"/>
      <c r="I165" s="180"/>
    </row>
    <row r="166" spans="1:9" x14ac:dyDescent="0.25">
      <c r="A166" s="181" t="s">
        <v>183</v>
      </c>
      <c r="B166" s="229"/>
      <c r="C166" s="230"/>
      <c r="D166" s="231"/>
      <c r="E166" s="232"/>
      <c r="F166" s="231"/>
      <c r="G166" s="232"/>
      <c r="H166" s="232"/>
      <c r="I166" s="180"/>
    </row>
    <row r="167" spans="1:9" ht="13.5" thickBot="1" x14ac:dyDescent="0.3">
      <c r="A167" s="233" t="s">
        <v>274</v>
      </c>
      <c r="B167" s="234"/>
      <c r="C167" s="235"/>
      <c r="D167" s="236"/>
      <c r="E167" s="237"/>
      <c r="F167" s="236"/>
      <c r="G167" s="237"/>
      <c r="H167" s="237"/>
      <c r="I167" s="238"/>
    </row>
    <row r="168" spans="1:9" ht="13.5" thickBot="1" x14ac:dyDescent="0.3">
      <c r="A168" s="239"/>
      <c r="B168" s="240" t="s">
        <v>275</v>
      </c>
      <c r="C168" s="241"/>
      <c r="D168" s="248"/>
      <c r="E168" s="241">
        <f>SUM(E165:E167)</f>
        <v>0</v>
      </c>
      <c r="F168" s="241">
        <f>SUM(F165:F167)</f>
        <v>0</v>
      </c>
      <c r="G168" s="241">
        <f>SUM(G165:G167)</f>
        <v>0</v>
      </c>
      <c r="H168" s="241"/>
      <c r="I168" s="249"/>
    </row>
    <row r="171" spans="1:9" x14ac:dyDescent="0.25">
      <c r="A171" s="736" t="s">
        <v>278</v>
      </c>
      <c r="B171" s="737"/>
      <c r="C171" s="737"/>
      <c r="D171" s="737"/>
      <c r="E171" s="737"/>
      <c r="F171" s="737"/>
      <c r="G171" s="737"/>
      <c r="H171" s="737"/>
      <c r="I171" s="737"/>
    </row>
    <row r="172" spans="1:9" ht="13.5" thickBot="1" x14ac:dyDescent="0.3">
      <c r="A172" s="250"/>
      <c r="B172" s="250"/>
      <c r="C172" s="250"/>
      <c r="D172" s="250"/>
      <c r="E172" s="250"/>
      <c r="F172" s="250"/>
      <c r="G172" s="250"/>
      <c r="H172" s="250"/>
      <c r="I172" s="250"/>
    </row>
    <row r="173" spans="1:9" ht="13.5" thickBot="1" x14ac:dyDescent="0.3">
      <c r="A173" s="709" t="s">
        <v>279</v>
      </c>
      <c r="B173" s="710"/>
      <c r="C173" s="710"/>
      <c r="D173" s="711"/>
      <c r="E173" s="715" t="s">
        <v>4</v>
      </c>
      <c r="F173" s="717" t="s">
        <v>280</v>
      </c>
      <c r="G173" s="718"/>
      <c r="H173" s="719"/>
      <c r="I173" s="720" t="s">
        <v>5</v>
      </c>
    </row>
    <row r="174" spans="1:9" ht="13.5" thickBot="1" x14ac:dyDescent="0.3">
      <c r="A174" s="712"/>
      <c r="B174" s="713"/>
      <c r="C174" s="713"/>
      <c r="D174" s="714"/>
      <c r="E174" s="716"/>
      <c r="F174" s="251" t="s">
        <v>218</v>
      </c>
      <c r="G174" s="252" t="s">
        <v>281</v>
      </c>
      <c r="H174" s="251" t="s">
        <v>282</v>
      </c>
      <c r="I174" s="721"/>
    </row>
    <row r="175" spans="1:9" x14ac:dyDescent="0.25">
      <c r="A175" s="253">
        <v>1</v>
      </c>
      <c r="B175" s="722" t="s">
        <v>283</v>
      </c>
      <c r="C175" s="723"/>
      <c r="D175" s="724"/>
      <c r="E175" s="254"/>
      <c r="F175" s="255"/>
      <c r="G175" s="255"/>
      <c r="H175" s="255"/>
      <c r="I175" s="256">
        <f>E175+F175-G175-H175</f>
        <v>0</v>
      </c>
    </row>
    <row r="176" spans="1:9" x14ac:dyDescent="0.25">
      <c r="A176" s="257"/>
      <c r="B176" s="725" t="s">
        <v>284</v>
      </c>
      <c r="C176" s="726"/>
      <c r="D176" s="727"/>
      <c r="E176" s="258"/>
      <c r="F176" s="259"/>
      <c r="G176" s="259"/>
      <c r="H176" s="259"/>
      <c r="I176" s="260">
        <f>E176+F176-G176-H176</f>
        <v>0</v>
      </c>
    </row>
    <row r="177" spans="1:9" x14ac:dyDescent="0.25">
      <c r="A177" s="261" t="s">
        <v>285</v>
      </c>
      <c r="B177" s="743" t="s">
        <v>286</v>
      </c>
      <c r="C177" s="744"/>
      <c r="D177" s="745"/>
      <c r="E177" s="262">
        <f>44437719.06+714288.87</f>
        <v>45152007.93</v>
      </c>
      <c r="F177" s="263">
        <f>41517444.81+749076.21</f>
        <v>42266521.020000003</v>
      </c>
      <c r="G177" s="263">
        <f>20000+17810.82</f>
        <v>37810.82</v>
      </c>
      <c r="H177" s="263">
        <f>44417719.06+696478.05</f>
        <v>45114197.109999999</v>
      </c>
      <c r="I177" s="264">
        <f>E177+F177-G177-H177</f>
        <v>42266521.020000011</v>
      </c>
    </row>
    <row r="178" spans="1:9" x14ac:dyDescent="0.25">
      <c r="A178" s="261"/>
      <c r="B178" s="725" t="s">
        <v>287</v>
      </c>
      <c r="C178" s="726"/>
      <c r="D178" s="727"/>
      <c r="E178" s="265"/>
      <c r="F178" s="263"/>
      <c r="G178" s="263"/>
      <c r="H178" s="263"/>
      <c r="I178" s="263">
        <f>E178+F178-G178-H178</f>
        <v>0</v>
      </c>
    </row>
    <row r="179" spans="1:9" ht="13.5" thickBot="1" x14ac:dyDescent="0.3">
      <c r="A179" s="266" t="s">
        <v>288</v>
      </c>
      <c r="B179" s="743" t="s">
        <v>289</v>
      </c>
      <c r="C179" s="744"/>
      <c r="D179" s="745"/>
      <c r="E179" s="262">
        <v>17273805.530000001</v>
      </c>
      <c r="F179" s="263">
        <v>17139759.800000001</v>
      </c>
      <c r="G179" s="263">
        <v>715705.73</v>
      </c>
      <c r="H179" s="263">
        <v>16558099.800000001</v>
      </c>
      <c r="I179" s="259">
        <f>E179+F179-G179-H179</f>
        <v>17139759.800000001</v>
      </c>
    </row>
    <row r="180" spans="1:9" ht="13.5" thickBot="1" x14ac:dyDescent="0.3">
      <c r="A180" s="746" t="s">
        <v>290</v>
      </c>
      <c r="B180" s="747"/>
      <c r="C180" s="747"/>
      <c r="D180" s="748"/>
      <c r="E180" s="267">
        <f>E175+E177+E179</f>
        <v>62425813.460000001</v>
      </c>
      <c r="F180" s="267">
        <f>F175+F177+F179</f>
        <v>59406280.820000008</v>
      </c>
      <c r="G180" s="267">
        <f>G175+G177+G179</f>
        <v>753516.54999999993</v>
      </c>
      <c r="H180" s="267">
        <f>H175+H177+H179</f>
        <v>61672296.909999996</v>
      </c>
      <c r="I180" s="268">
        <f>I175+I177+I179</f>
        <v>59406280.820000008</v>
      </c>
    </row>
    <row r="181" spans="1:9" x14ac:dyDescent="0.2">
      <c r="A181" s="110"/>
      <c r="B181" s="110"/>
      <c r="C181" s="110"/>
      <c r="D181" s="110"/>
      <c r="E181" s="110"/>
      <c r="F181" s="110"/>
      <c r="G181" s="110"/>
      <c r="H181" s="110"/>
      <c r="I181" s="110"/>
    </row>
    <row r="182" spans="1:9" x14ac:dyDescent="0.2">
      <c r="A182" s="110" t="s">
        <v>291</v>
      </c>
      <c r="B182" s="110"/>
      <c r="C182" s="110"/>
      <c r="D182" s="110"/>
      <c r="E182" s="110"/>
      <c r="F182" s="110"/>
      <c r="G182" s="110"/>
      <c r="H182" s="110"/>
      <c r="I182" s="110"/>
    </row>
    <row r="183" spans="1:9" x14ac:dyDescent="0.2">
      <c r="A183" s="110" t="s">
        <v>292</v>
      </c>
      <c r="B183" s="110"/>
      <c r="C183" s="110"/>
      <c r="D183" s="110"/>
      <c r="E183" s="110"/>
      <c r="F183" s="110"/>
      <c r="G183" s="110"/>
      <c r="H183" s="110"/>
      <c r="I183" s="110"/>
    </row>
    <row r="185" spans="1:9" ht="15" x14ac:dyDescent="0.25">
      <c r="A185" s="749" t="s">
        <v>293</v>
      </c>
      <c r="B185" s="749"/>
      <c r="C185" s="749"/>
      <c r="D185" s="749"/>
      <c r="E185" s="749"/>
      <c r="F185" s="749"/>
      <c r="G185" s="749"/>
    </row>
    <row r="186" spans="1:9" ht="13.5" thickBot="1" x14ac:dyDescent="0.3">
      <c r="A186" s="269"/>
      <c r="B186" s="270"/>
      <c r="C186" s="271"/>
      <c r="D186" s="271"/>
      <c r="E186" s="271"/>
      <c r="F186" s="271"/>
      <c r="G186" s="271"/>
    </row>
    <row r="187" spans="1:9" ht="13.5" thickBot="1" x14ac:dyDescent="0.3">
      <c r="A187" s="750" t="s">
        <v>294</v>
      </c>
      <c r="B187" s="751"/>
      <c r="C187" s="272" t="s">
        <v>295</v>
      </c>
      <c r="D187" s="273" t="s">
        <v>296</v>
      </c>
      <c r="E187" s="274" t="s">
        <v>297</v>
      </c>
      <c r="F187" s="273" t="s">
        <v>298</v>
      </c>
      <c r="G187" s="275" t="s">
        <v>299</v>
      </c>
    </row>
    <row r="188" spans="1:9" ht="26.25" customHeight="1" x14ac:dyDescent="0.25">
      <c r="A188" s="738" t="s">
        <v>300</v>
      </c>
      <c r="B188" s="739"/>
      <c r="C188" s="276"/>
      <c r="D188" s="276"/>
      <c r="E188" s="276"/>
      <c r="F188" s="276"/>
      <c r="G188" s="277">
        <f>C188+D188-E188-F188</f>
        <v>0</v>
      </c>
    </row>
    <row r="189" spans="1:9" ht="25.5" customHeight="1" x14ac:dyDescent="0.25">
      <c r="A189" s="740" t="s">
        <v>301</v>
      </c>
      <c r="B189" s="741"/>
      <c r="C189" s="278"/>
      <c r="D189" s="278"/>
      <c r="E189" s="278"/>
      <c r="F189" s="278"/>
      <c r="G189" s="279">
        <f t="shared" ref="G189:G196" si="10">C189+D189-E189-F189</f>
        <v>0</v>
      </c>
    </row>
    <row r="190" spans="1:9" x14ac:dyDescent="0.25">
      <c r="A190" s="740" t="s">
        <v>302</v>
      </c>
      <c r="B190" s="741"/>
      <c r="C190" s="278"/>
      <c r="D190" s="278"/>
      <c r="E190" s="278"/>
      <c r="F190" s="278"/>
      <c r="G190" s="279">
        <f t="shared" si="10"/>
        <v>0</v>
      </c>
    </row>
    <row r="191" spans="1:9" x14ac:dyDescent="0.25">
      <c r="A191" s="740" t="s">
        <v>303</v>
      </c>
      <c r="B191" s="741"/>
      <c r="C191" s="278"/>
      <c r="D191" s="278"/>
      <c r="E191" s="278"/>
      <c r="F191" s="278"/>
      <c r="G191" s="279">
        <f t="shared" si="10"/>
        <v>0</v>
      </c>
    </row>
    <row r="192" spans="1:9" ht="38.25" customHeight="1" x14ac:dyDescent="0.25">
      <c r="A192" s="740" t="s">
        <v>304</v>
      </c>
      <c r="B192" s="741"/>
      <c r="C192" s="278"/>
      <c r="D192" s="278"/>
      <c r="E192" s="278"/>
      <c r="F192" s="278"/>
      <c r="G192" s="279">
        <f t="shared" si="10"/>
        <v>0</v>
      </c>
    </row>
    <row r="193" spans="1:7" ht="32.25" customHeight="1" x14ac:dyDescent="0.25">
      <c r="A193" s="742" t="s">
        <v>305</v>
      </c>
      <c r="B193" s="741"/>
      <c r="C193" s="278">
        <v>33705391.299999997</v>
      </c>
      <c r="D193" s="278">
        <v>42231941.299999997</v>
      </c>
      <c r="E193" s="278"/>
      <c r="F193" s="278">
        <v>33705391.299999997</v>
      </c>
      <c r="G193" s="279">
        <f t="shared" si="10"/>
        <v>42231941.299999997</v>
      </c>
    </row>
    <row r="194" spans="1:7" x14ac:dyDescent="0.25">
      <c r="A194" s="742" t="s">
        <v>306</v>
      </c>
      <c r="B194" s="741"/>
      <c r="C194" s="278"/>
      <c r="D194" s="278"/>
      <c r="E194" s="278"/>
      <c r="F194" s="278"/>
      <c r="G194" s="279">
        <f t="shared" si="10"/>
        <v>0</v>
      </c>
    </row>
    <row r="195" spans="1:7" ht="24.75" customHeight="1" thickBot="1" x14ac:dyDescent="0.3">
      <c r="A195" s="742" t="s">
        <v>307</v>
      </c>
      <c r="B195" s="741"/>
      <c r="C195" s="278"/>
      <c r="D195" s="278"/>
      <c r="E195" s="278"/>
      <c r="F195" s="278"/>
      <c r="G195" s="279">
        <f t="shared" si="10"/>
        <v>0</v>
      </c>
    </row>
    <row r="196" spans="1:7" ht="27.75" customHeight="1" thickBot="1" x14ac:dyDescent="0.3">
      <c r="A196" s="756" t="s">
        <v>308</v>
      </c>
      <c r="B196" s="757"/>
      <c r="C196" s="280">
        <v>161592.71</v>
      </c>
      <c r="D196" s="280">
        <v>35442.25</v>
      </c>
      <c r="E196" s="280">
        <v>1904</v>
      </c>
      <c r="F196" s="280">
        <v>159688.71</v>
      </c>
      <c r="G196" s="281">
        <f t="shared" si="10"/>
        <v>35442.25</v>
      </c>
    </row>
    <row r="197" spans="1:7" x14ac:dyDescent="0.25">
      <c r="A197" s="758" t="s">
        <v>309</v>
      </c>
      <c r="B197" s="759"/>
      <c r="C197" s="282">
        <f>SUM(C198:C217)</f>
        <v>30276278.559999999</v>
      </c>
      <c r="D197" s="282">
        <f>SUM(D198:D217)</f>
        <v>22938887.120000001</v>
      </c>
      <c r="E197" s="282">
        <f>SUM(E198:E217)</f>
        <v>4108766.98</v>
      </c>
      <c r="F197" s="282">
        <f>SUM(F198:F217)</f>
        <v>26167511.579999998</v>
      </c>
      <c r="G197" s="283">
        <f>SUM(G198:G217)</f>
        <v>22938887.120000001</v>
      </c>
    </row>
    <row r="198" spans="1:7" x14ac:dyDescent="0.25">
      <c r="A198" s="752" t="s">
        <v>310</v>
      </c>
      <c r="B198" s="753"/>
      <c r="C198" s="284">
        <v>3456605.5</v>
      </c>
      <c r="D198" s="284">
        <v>3258546.5</v>
      </c>
      <c r="E198" s="285">
        <v>377</v>
      </c>
      <c r="F198" s="285">
        <v>3456228.5</v>
      </c>
      <c r="G198" s="286">
        <f t="shared" ref="G198:G217" si="11">C198+D198-E198-F198</f>
        <v>3258546.5</v>
      </c>
    </row>
    <row r="199" spans="1:7" x14ac:dyDescent="0.25">
      <c r="A199" s="752" t="s">
        <v>311</v>
      </c>
      <c r="B199" s="753"/>
      <c r="C199" s="284"/>
      <c r="D199" s="284"/>
      <c r="E199" s="285"/>
      <c r="F199" s="285"/>
      <c r="G199" s="286">
        <f t="shared" si="11"/>
        <v>0</v>
      </c>
    </row>
    <row r="200" spans="1:7" ht="13.5" customHeight="1" x14ac:dyDescent="0.25">
      <c r="A200" s="752" t="s">
        <v>312</v>
      </c>
      <c r="B200" s="753"/>
      <c r="C200" s="284">
        <v>85466.74</v>
      </c>
      <c r="D200" s="284">
        <v>57452</v>
      </c>
      <c r="E200" s="285">
        <v>85421.74</v>
      </c>
      <c r="F200" s="285">
        <v>45</v>
      </c>
      <c r="G200" s="286">
        <f t="shared" si="11"/>
        <v>57451.999999999985</v>
      </c>
    </row>
    <row r="201" spans="1:7" ht="43.5" customHeight="1" x14ac:dyDescent="0.25">
      <c r="A201" s="754" t="s">
        <v>313</v>
      </c>
      <c r="B201" s="753"/>
      <c r="C201" s="284"/>
      <c r="D201" s="284"/>
      <c r="E201" s="285"/>
      <c r="F201" s="285"/>
      <c r="G201" s="286">
        <f t="shared" si="11"/>
        <v>0</v>
      </c>
    </row>
    <row r="202" spans="1:7" x14ac:dyDescent="0.25">
      <c r="A202" s="755" t="s">
        <v>314</v>
      </c>
      <c r="B202" s="753"/>
      <c r="C202" s="284"/>
      <c r="D202" s="284"/>
      <c r="E202" s="285"/>
      <c r="F202" s="285"/>
      <c r="G202" s="286">
        <f t="shared" si="11"/>
        <v>0</v>
      </c>
    </row>
    <row r="203" spans="1:7" x14ac:dyDescent="0.25">
      <c r="A203" s="755" t="s">
        <v>315</v>
      </c>
      <c r="B203" s="753"/>
      <c r="C203" s="284"/>
      <c r="D203" s="284"/>
      <c r="E203" s="285"/>
      <c r="F203" s="285"/>
      <c r="G203" s="286">
        <f t="shared" si="11"/>
        <v>0</v>
      </c>
    </row>
    <row r="204" spans="1:7" x14ac:dyDescent="0.25">
      <c r="A204" s="755" t="s">
        <v>316</v>
      </c>
      <c r="B204" s="753"/>
      <c r="C204" s="284"/>
      <c r="D204" s="284"/>
      <c r="E204" s="285"/>
      <c r="F204" s="285"/>
      <c r="G204" s="286">
        <f t="shared" si="11"/>
        <v>0</v>
      </c>
    </row>
    <row r="205" spans="1:7" ht="27" customHeight="1" x14ac:dyDescent="0.25">
      <c r="A205" s="755" t="s">
        <v>317</v>
      </c>
      <c r="B205" s="753"/>
      <c r="C205" s="284"/>
      <c r="D205" s="284"/>
      <c r="E205" s="285"/>
      <c r="F205" s="285"/>
      <c r="G205" s="286">
        <f t="shared" si="11"/>
        <v>0</v>
      </c>
    </row>
    <row r="206" spans="1:7" x14ac:dyDescent="0.25">
      <c r="A206" s="755" t="s">
        <v>318</v>
      </c>
      <c r="B206" s="753"/>
      <c r="C206" s="284"/>
      <c r="D206" s="284"/>
      <c r="E206" s="285"/>
      <c r="F206" s="285"/>
      <c r="G206" s="286">
        <f t="shared" si="11"/>
        <v>0</v>
      </c>
    </row>
    <row r="207" spans="1:7" x14ac:dyDescent="0.25">
      <c r="A207" s="755" t="s">
        <v>319</v>
      </c>
      <c r="B207" s="753"/>
      <c r="C207" s="284"/>
      <c r="D207" s="284"/>
      <c r="E207" s="285"/>
      <c r="F207" s="285"/>
      <c r="G207" s="286">
        <f t="shared" si="11"/>
        <v>0</v>
      </c>
    </row>
    <row r="208" spans="1:7" x14ac:dyDescent="0.25">
      <c r="A208" s="755" t="s">
        <v>320</v>
      </c>
      <c r="B208" s="753"/>
      <c r="C208" s="284"/>
      <c r="D208" s="284"/>
      <c r="E208" s="285"/>
      <c r="F208" s="285"/>
      <c r="G208" s="286">
        <f t="shared" si="11"/>
        <v>0</v>
      </c>
    </row>
    <row r="209" spans="1:7" x14ac:dyDescent="0.25">
      <c r="A209" s="755" t="s">
        <v>321</v>
      </c>
      <c r="B209" s="753"/>
      <c r="C209" s="284"/>
      <c r="D209" s="284"/>
      <c r="E209" s="285"/>
      <c r="F209" s="285"/>
      <c r="G209" s="286">
        <f t="shared" si="11"/>
        <v>0</v>
      </c>
    </row>
    <row r="210" spans="1:7" x14ac:dyDescent="0.25">
      <c r="A210" s="755" t="s">
        <v>322</v>
      </c>
      <c r="B210" s="753"/>
      <c r="C210" s="284">
        <v>737954.24</v>
      </c>
      <c r="D210" s="284">
        <v>1031108.59</v>
      </c>
      <c r="E210" s="285">
        <v>22968.240000000002</v>
      </c>
      <c r="F210" s="285">
        <v>714986</v>
      </c>
      <c r="G210" s="286">
        <f t="shared" si="11"/>
        <v>1031108.5900000001</v>
      </c>
    </row>
    <row r="211" spans="1:7" x14ac:dyDescent="0.25">
      <c r="A211" s="760" t="s">
        <v>323</v>
      </c>
      <c r="B211" s="753"/>
      <c r="C211" s="284"/>
      <c r="D211" s="284"/>
      <c r="E211" s="285"/>
      <c r="F211" s="285"/>
      <c r="G211" s="286">
        <f>C211+D211-E211-F211</f>
        <v>0</v>
      </c>
    </row>
    <row r="212" spans="1:7" x14ac:dyDescent="0.25">
      <c r="A212" s="760" t="s">
        <v>324</v>
      </c>
      <c r="B212" s="753"/>
      <c r="C212" s="284"/>
      <c r="D212" s="284"/>
      <c r="E212" s="285"/>
      <c r="F212" s="285"/>
      <c r="G212" s="286">
        <f>C212+D212-E212-F212</f>
        <v>0</v>
      </c>
    </row>
    <row r="213" spans="1:7" ht="27.75" customHeight="1" x14ac:dyDescent="0.25">
      <c r="A213" s="761" t="s">
        <v>325</v>
      </c>
      <c r="B213" s="753"/>
      <c r="C213" s="284"/>
      <c r="D213" s="284"/>
      <c r="E213" s="285"/>
      <c r="F213" s="285"/>
      <c r="G213" s="286">
        <f t="shared" si="11"/>
        <v>0</v>
      </c>
    </row>
    <row r="214" spans="1:7" ht="26.25" customHeight="1" x14ac:dyDescent="0.25">
      <c r="A214" s="761" t="s">
        <v>326</v>
      </c>
      <c r="B214" s="753"/>
      <c r="C214" s="284"/>
      <c r="D214" s="284"/>
      <c r="E214" s="285"/>
      <c r="F214" s="285"/>
      <c r="G214" s="286">
        <f t="shared" si="11"/>
        <v>0</v>
      </c>
    </row>
    <row r="215" spans="1:7" x14ac:dyDescent="0.25">
      <c r="A215" s="760" t="s">
        <v>327</v>
      </c>
      <c r="B215" s="753"/>
      <c r="C215" s="284"/>
      <c r="D215" s="284"/>
      <c r="E215" s="285"/>
      <c r="F215" s="285"/>
      <c r="G215" s="286">
        <f t="shared" si="11"/>
        <v>0</v>
      </c>
    </row>
    <row r="216" spans="1:7" x14ac:dyDescent="0.25">
      <c r="A216" s="760" t="s">
        <v>328</v>
      </c>
      <c r="B216" s="753"/>
      <c r="C216" s="284"/>
      <c r="D216" s="284"/>
      <c r="E216" s="285"/>
      <c r="F216" s="285"/>
      <c r="G216" s="286">
        <f t="shared" si="11"/>
        <v>0</v>
      </c>
    </row>
    <row r="217" spans="1:7" ht="13.5" thickBot="1" x14ac:dyDescent="0.3">
      <c r="A217" s="762" t="s">
        <v>329</v>
      </c>
      <c r="B217" s="763"/>
      <c r="C217" s="287">
        <v>25996252.079999998</v>
      </c>
      <c r="D217" s="287">
        <v>18591780.030000001</v>
      </c>
      <c r="E217" s="288">
        <v>4000000</v>
      </c>
      <c r="F217" s="288">
        <v>21996252.079999998</v>
      </c>
      <c r="G217" s="289">
        <f t="shared" si="11"/>
        <v>18591780.030000001</v>
      </c>
    </row>
    <row r="218" spans="1:7" ht="13.5" thickBot="1" x14ac:dyDescent="0.3">
      <c r="A218" s="766" t="s">
        <v>330</v>
      </c>
      <c r="B218" s="772"/>
      <c r="C218" s="290">
        <f>SUM(C188:C197)</f>
        <v>64143262.569999993</v>
      </c>
      <c r="D218" s="290">
        <f>SUM(D188:D197)</f>
        <v>65206270.670000002</v>
      </c>
      <c r="E218" s="290">
        <f>SUM(E188:E197)</f>
        <v>4110670.98</v>
      </c>
      <c r="F218" s="290">
        <f>SUM(F188:F197)</f>
        <v>60032591.589999996</v>
      </c>
      <c r="G218" s="291">
        <f>SUM(G188:G197)</f>
        <v>65206270.670000002</v>
      </c>
    </row>
    <row r="219" spans="1:7" x14ac:dyDescent="0.2">
      <c r="A219" s="110"/>
      <c r="B219" s="110"/>
      <c r="C219" s="110"/>
      <c r="D219" s="110"/>
      <c r="E219" s="110"/>
      <c r="F219" s="110"/>
      <c r="G219" s="110"/>
    </row>
    <row r="220" spans="1:7" x14ac:dyDescent="0.25">
      <c r="A220" s="292"/>
      <c r="B220" s="292"/>
      <c r="C220" s="292"/>
      <c r="D220" s="292"/>
      <c r="E220" s="292"/>
      <c r="F220" s="292"/>
      <c r="G220" s="292"/>
    </row>
    <row r="221" spans="1:7" ht="15" x14ac:dyDescent="0.25">
      <c r="A221" s="773" t="s">
        <v>331</v>
      </c>
      <c r="B221" s="773"/>
      <c r="C221" s="773"/>
      <c r="D221" s="774"/>
      <c r="E221" s="775"/>
    </row>
    <row r="222" spans="1:7" ht="13.5" thickBot="1" x14ac:dyDescent="0.25">
      <c r="A222" s="293"/>
      <c r="B222" s="293"/>
      <c r="C222" s="293"/>
    </row>
    <row r="223" spans="1:7" ht="13.5" thickBot="1" x14ac:dyDescent="0.3">
      <c r="A223" s="766" t="s">
        <v>225</v>
      </c>
      <c r="B223" s="767"/>
      <c r="C223" s="294" t="s">
        <v>4</v>
      </c>
      <c r="D223" s="295" t="s">
        <v>5</v>
      </c>
    </row>
    <row r="224" spans="1:7" ht="13.5" thickBot="1" x14ac:dyDescent="0.3">
      <c r="A224" s="766" t="s">
        <v>332</v>
      </c>
      <c r="B224" s="767"/>
      <c r="C224" s="296">
        <f>SUM(C225:C227)</f>
        <v>0</v>
      </c>
      <c r="D224" s="296">
        <f>SUM(D225:D227)</f>
        <v>0</v>
      </c>
    </row>
    <row r="225" spans="1:4" ht="12.75" customHeight="1" x14ac:dyDescent="0.25">
      <c r="A225" s="768" t="s">
        <v>333</v>
      </c>
      <c r="B225" s="769"/>
      <c r="C225" s="297"/>
      <c r="D225" s="298"/>
    </row>
    <row r="226" spans="1:4" x14ac:dyDescent="0.25">
      <c r="A226" s="770" t="s">
        <v>334</v>
      </c>
      <c r="B226" s="771"/>
      <c r="C226" s="299"/>
      <c r="D226" s="300"/>
    </row>
    <row r="227" spans="1:4" ht="13.5" thickBot="1" x14ac:dyDescent="0.3">
      <c r="A227" s="764" t="s">
        <v>335</v>
      </c>
      <c r="B227" s="765"/>
      <c r="C227" s="299"/>
      <c r="D227" s="300"/>
    </row>
    <row r="228" spans="1:4" ht="26.25" customHeight="1" thickBot="1" x14ac:dyDescent="0.3">
      <c r="A228" s="766" t="s">
        <v>336</v>
      </c>
      <c r="B228" s="767"/>
      <c r="C228" s="301">
        <f>SUM(C229:C231)</f>
        <v>0</v>
      </c>
      <c r="D228" s="296">
        <f>SUM(D229:D231)</f>
        <v>25189.699999999997</v>
      </c>
    </row>
    <row r="229" spans="1:4" ht="12.75" customHeight="1" x14ac:dyDescent="0.25">
      <c r="A229" s="768" t="s">
        <v>333</v>
      </c>
      <c r="B229" s="769"/>
      <c r="C229" s="297"/>
      <c r="D229" s="298">
        <v>2130.3000000000002</v>
      </c>
    </row>
    <row r="230" spans="1:4" x14ac:dyDescent="0.25">
      <c r="A230" s="770" t="s">
        <v>334</v>
      </c>
      <c r="B230" s="771"/>
      <c r="C230" s="299"/>
      <c r="D230" s="300">
        <v>2055.0500000000002</v>
      </c>
    </row>
    <row r="231" spans="1:4" ht="13.5" thickBot="1" x14ac:dyDescent="0.3">
      <c r="A231" s="764" t="s">
        <v>335</v>
      </c>
      <c r="B231" s="765"/>
      <c r="C231" s="299"/>
      <c r="D231" s="300">
        <v>21004.35</v>
      </c>
    </row>
    <row r="232" spans="1:4" ht="26.25" customHeight="1" thickBot="1" x14ac:dyDescent="0.3">
      <c r="A232" s="766" t="s">
        <v>337</v>
      </c>
      <c r="B232" s="767"/>
      <c r="C232" s="302">
        <f>SUM(C233:C235)</f>
        <v>26176.5</v>
      </c>
      <c r="D232" s="303">
        <f>SUM(D233:D235)</f>
        <v>0</v>
      </c>
    </row>
    <row r="233" spans="1:4" ht="12.75" customHeight="1" x14ac:dyDescent="0.25">
      <c r="A233" s="768" t="s">
        <v>333</v>
      </c>
      <c r="B233" s="769"/>
      <c r="C233" s="297">
        <v>2101.9499999999998</v>
      </c>
      <c r="D233" s="298"/>
    </row>
    <row r="234" spans="1:4" x14ac:dyDescent="0.25">
      <c r="A234" s="770" t="s">
        <v>334</v>
      </c>
      <c r="B234" s="771"/>
      <c r="C234" s="299">
        <v>2080.3000000000002</v>
      </c>
      <c r="D234" s="300"/>
    </row>
    <row r="235" spans="1:4" ht="13.5" thickBot="1" x14ac:dyDescent="0.3">
      <c r="A235" s="764" t="s">
        <v>335</v>
      </c>
      <c r="B235" s="765"/>
      <c r="C235" s="299">
        <v>21994.25</v>
      </c>
      <c r="D235" s="300"/>
    </row>
    <row r="236" spans="1:4" ht="13.5" thickBot="1" x14ac:dyDescent="0.3">
      <c r="A236" s="766" t="s">
        <v>338</v>
      </c>
      <c r="B236" s="767"/>
      <c r="C236" s="304">
        <f>C228+C232+C224</f>
        <v>26176.5</v>
      </c>
      <c r="D236" s="304">
        <f>D228+D232+D224</f>
        <v>25189.699999999997</v>
      </c>
    </row>
    <row r="239" spans="1:4" ht="60.75" customHeight="1" x14ac:dyDescent="0.25">
      <c r="A239" s="728" t="s">
        <v>339</v>
      </c>
      <c r="B239" s="728"/>
      <c r="C239" s="728"/>
      <c r="D239" s="729"/>
    </row>
    <row r="240" spans="1:4" ht="13.5" thickBot="1" x14ac:dyDescent="0.3">
      <c r="A240" s="213"/>
      <c r="B240" s="213"/>
      <c r="C240" s="213"/>
    </row>
    <row r="241" spans="1:5" ht="13.5" thickBot="1" x14ac:dyDescent="0.3">
      <c r="A241" s="785" t="s">
        <v>340</v>
      </c>
      <c r="B241" s="786"/>
      <c r="C241" s="216" t="s">
        <v>295</v>
      </c>
      <c r="D241" s="305" t="s">
        <v>299</v>
      </c>
    </row>
    <row r="242" spans="1:5" ht="25.5" customHeight="1" x14ac:dyDescent="0.25">
      <c r="A242" s="776" t="s">
        <v>341</v>
      </c>
      <c r="B242" s="777"/>
      <c r="C242" s="306"/>
      <c r="D242" s="307"/>
    </row>
    <row r="243" spans="1:5" ht="26.25" customHeight="1" thickBot="1" x14ac:dyDescent="0.3">
      <c r="A243" s="778" t="s">
        <v>342</v>
      </c>
      <c r="B243" s="779"/>
      <c r="C243" s="308"/>
      <c r="D243" s="309"/>
    </row>
    <row r="244" spans="1:5" ht="13.5" thickBot="1" x14ac:dyDescent="0.3">
      <c r="A244" s="780" t="s">
        <v>330</v>
      </c>
      <c r="B244" s="781"/>
      <c r="C244" s="310">
        <f>SUM(C242:C243)</f>
        <v>0</v>
      </c>
      <c r="D244" s="311">
        <f>SUM(D242:D243)</f>
        <v>0</v>
      </c>
    </row>
    <row r="250" spans="1:5" ht="15" x14ac:dyDescent="0.25">
      <c r="A250" s="782" t="s">
        <v>343</v>
      </c>
      <c r="B250" s="782"/>
      <c r="C250" s="782"/>
      <c r="D250" s="782"/>
      <c r="E250" s="782"/>
    </row>
    <row r="251" spans="1:5" ht="13.5" thickBot="1" x14ac:dyDescent="0.3">
      <c r="A251" s="312"/>
      <c r="B251" s="312"/>
      <c r="C251" s="312"/>
      <c r="D251" s="312"/>
      <c r="E251" s="312"/>
    </row>
    <row r="252" spans="1:5" ht="26.25" thickBot="1" x14ac:dyDescent="0.3">
      <c r="A252" s="214" t="s">
        <v>344</v>
      </c>
      <c r="B252" s="783" t="s">
        <v>345</v>
      </c>
      <c r="C252" s="784"/>
      <c r="D252" s="783" t="s">
        <v>346</v>
      </c>
      <c r="E252" s="784"/>
    </row>
    <row r="253" spans="1:5" ht="13.5" thickBot="1" x14ac:dyDescent="0.3">
      <c r="A253" s="313"/>
      <c r="B253" s="217" t="s">
        <v>347</v>
      </c>
      <c r="C253" s="314" t="s">
        <v>348</v>
      </c>
      <c r="D253" s="315" t="s">
        <v>349</v>
      </c>
      <c r="E253" s="314" t="s">
        <v>350</v>
      </c>
    </row>
    <row r="254" spans="1:5" ht="13.5" thickBot="1" x14ac:dyDescent="0.3">
      <c r="A254" s="316" t="s">
        <v>351</v>
      </c>
      <c r="B254" s="783"/>
      <c r="C254" s="793"/>
      <c r="D254" s="793"/>
      <c r="E254" s="794"/>
    </row>
    <row r="255" spans="1:5" x14ac:dyDescent="0.25">
      <c r="A255" s="317" t="s">
        <v>352</v>
      </c>
      <c r="B255" s="318"/>
      <c r="C255" s="318"/>
      <c r="D255" s="319"/>
      <c r="E255" s="318"/>
    </row>
    <row r="256" spans="1:5" ht="25.5" x14ac:dyDescent="0.25">
      <c r="A256" s="317" t="s">
        <v>353</v>
      </c>
      <c r="B256" s="318"/>
      <c r="C256" s="318"/>
      <c r="D256" s="319"/>
      <c r="E256" s="318"/>
    </row>
    <row r="257" spans="1:5" x14ac:dyDescent="0.25">
      <c r="A257" s="317" t="s">
        <v>354</v>
      </c>
      <c r="B257" s="318"/>
      <c r="C257" s="318"/>
      <c r="D257" s="319"/>
      <c r="E257" s="318"/>
    </row>
    <row r="258" spans="1:5" x14ac:dyDescent="0.25">
      <c r="A258" s="317" t="s">
        <v>355</v>
      </c>
      <c r="B258" s="320">
        <f>SUM(B259:B260)</f>
        <v>0</v>
      </c>
      <c r="C258" s="320">
        <f>SUM(C259:C260)</f>
        <v>0</v>
      </c>
      <c r="D258" s="320">
        <f>SUM(D259:D260)</f>
        <v>0</v>
      </c>
      <c r="E258" s="320">
        <f>SUM(E259:E260)</f>
        <v>0</v>
      </c>
    </row>
    <row r="259" spans="1:5" x14ac:dyDescent="0.25">
      <c r="A259" s="321" t="s">
        <v>274</v>
      </c>
      <c r="B259" s="320"/>
      <c r="C259" s="320"/>
      <c r="D259" s="322"/>
      <c r="E259" s="320"/>
    </row>
    <row r="260" spans="1:5" ht="13.5" thickBot="1" x14ac:dyDescent="0.3">
      <c r="A260" s="323" t="s">
        <v>274</v>
      </c>
      <c r="B260" s="324"/>
      <c r="C260" s="324"/>
      <c r="D260" s="312"/>
      <c r="E260" s="324"/>
    </row>
    <row r="261" spans="1:5" ht="13.5" thickBot="1" x14ac:dyDescent="0.3">
      <c r="A261" s="325" t="s">
        <v>330</v>
      </c>
      <c r="B261" s="241">
        <f>SUM(B255:B258)</f>
        <v>0</v>
      </c>
      <c r="C261" s="241">
        <f>SUM(C255:C258)</f>
        <v>0</v>
      </c>
      <c r="D261" s="241">
        <f>SUM(D255:D258)</f>
        <v>0</v>
      </c>
      <c r="E261" s="241">
        <f>SUM(E255:E258)</f>
        <v>0</v>
      </c>
    </row>
    <row r="262" spans="1:5" ht="13.5" thickBot="1" x14ac:dyDescent="0.3">
      <c r="A262" s="316" t="s">
        <v>356</v>
      </c>
      <c r="B262" s="783"/>
      <c r="C262" s="793"/>
      <c r="D262" s="793"/>
      <c r="E262" s="794"/>
    </row>
    <row r="263" spans="1:5" x14ac:dyDescent="0.25">
      <c r="A263" s="317" t="s">
        <v>352</v>
      </c>
      <c r="B263" s="318"/>
      <c r="C263" s="318"/>
      <c r="D263" s="319"/>
      <c r="E263" s="318"/>
    </row>
    <row r="264" spans="1:5" ht="25.5" x14ac:dyDescent="0.25">
      <c r="A264" s="317" t="s">
        <v>353</v>
      </c>
      <c r="B264" s="318"/>
      <c r="C264" s="318"/>
      <c r="D264" s="319"/>
      <c r="E264" s="318"/>
    </row>
    <row r="265" spans="1:5" x14ac:dyDescent="0.25">
      <c r="A265" s="317" t="s">
        <v>354</v>
      </c>
      <c r="B265" s="318"/>
      <c r="C265" s="318"/>
      <c r="D265" s="319"/>
      <c r="E265" s="318"/>
    </row>
    <row r="266" spans="1:5" x14ac:dyDescent="0.25">
      <c r="A266" s="317" t="s">
        <v>355</v>
      </c>
      <c r="B266" s="320">
        <f>SUM(B267:B268)</f>
        <v>0</v>
      </c>
      <c r="C266" s="320">
        <f>SUM(C267:C268)</f>
        <v>0</v>
      </c>
      <c r="D266" s="320">
        <f>SUM(D267:D268)</f>
        <v>0</v>
      </c>
      <c r="E266" s="320">
        <f>SUM(E267:E268)</f>
        <v>0</v>
      </c>
    </row>
    <row r="267" spans="1:5" x14ac:dyDescent="0.25">
      <c r="A267" s="321" t="s">
        <v>274</v>
      </c>
      <c r="B267" s="320"/>
      <c r="C267" s="320"/>
      <c r="D267" s="322"/>
      <c r="E267" s="320"/>
    </row>
    <row r="268" spans="1:5" ht="13.5" thickBot="1" x14ac:dyDescent="0.3">
      <c r="A268" s="323" t="s">
        <v>274</v>
      </c>
      <c r="B268" s="324"/>
      <c r="C268" s="324"/>
      <c r="D268" s="312"/>
      <c r="E268" s="324"/>
    </row>
    <row r="269" spans="1:5" ht="13.5" thickBot="1" x14ac:dyDescent="0.3">
      <c r="A269" s="326" t="s">
        <v>330</v>
      </c>
      <c r="B269" s="241">
        <f>SUM(B263:B266)</f>
        <v>0</v>
      </c>
      <c r="C269" s="241">
        <f>SUM(C263:C266)</f>
        <v>0</v>
      </c>
      <c r="D269" s="241">
        <f>SUM(D263:D266)</f>
        <v>0</v>
      </c>
      <c r="E269" s="241">
        <f>SUM(E263:E266)</f>
        <v>0</v>
      </c>
    </row>
    <row r="273" spans="1:7" ht="29.25" customHeight="1" x14ac:dyDescent="0.25">
      <c r="A273" s="728" t="s">
        <v>357</v>
      </c>
      <c r="B273" s="728"/>
      <c r="C273" s="728"/>
      <c r="D273" s="728"/>
      <c r="E273" s="728"/>
      <c r="G273" s="327"/>
    </row>
    <row r="274" spans="1:7" ht="13.5" thickBot="1" x14ac:dyDescent="0.3">
      <c r="A274" s="328"/>
      <c r="G274" s="327"/>
    </row>
    <row r="275" spans="1:7" ht="64.5" thickBot="1" x14ac:dyDescent="0.25">
      <c r="A275" s="730" t="s">
        <v>358</v>
      </c>
      <c r="B275" s="734"/>
      <c r="C275" s="216" t="s">
        <v>295</v>
      </c>
      <c r="D275" s="305" t="s">
        <v>5</v>
      </c>
      <c r="E275" s="305" t="s">
        <v>359</v>
      </c>
      <c r="G275" s="111"/>
    </row>
    <row r="276" spans="1:7" ht="25.5" customHeight="1" x14ac:dyDescent="0.2">
      <c r="A276" s="795" t="s">
        <v>360</v>
      </c>
      <c r="B276" s="796"/>
      <c r="C276" s="329"/>
      <c r="D276" s="330"/>
      <c r="E276" s="330"/>
      <c r="G276" s="111"/>
    </row>
    <row r="277" spans="1:7" x14ac:dyDescent="0.2">
      <c r="A277" s="791" t="s">
        <v>361</v>
      </c>
      <c r="B277" s="792"/>
      <c r="C277" s="331"/>
      <c r="D277" s="300"/>
      <c r="E277" s="300"/>
      <c r="G277" s="111"/>
    </row>
    <row r="278" spans="1:7" ht="12.75" customHeight="1" x14ac:dyDescent="0.2">
      <c r="A278" s="787" t="s">
        <v>362</v>
      </c>
      <c r="B278" s="788"/>
      <c r="C278" s="331"/>
      <c r="D278" s="300"/>
      <c r="E278" s="300"/>
      <c r="G278" s="112"/>
    </row>
    <row r="279" spans="1:7" x14ac:dyDescent="0.2">
      <c r="A279" s="789" t="s">
        <v>363</v>
      </c>
      <c r="B279" s="790"/>
      <c r="C279" s="331"/>
      <c r="D279" s="300"/>
      <c r="E279" s="300"/>
      <c r="G279" s="111"/>
    </row>
    <row r="280" spans="1:7" x14ac:dyDescent="0.2">
      <c r="A280" s="791" t="s">
        <v>364</v>
      </c>
      <c r="B280" s="792"/>
      <c r="C280" s="332"/>
      <c r="D280" s="333"/>
      <c r="E280" s="333"/>
      <c r="G280" s="111"/>
    </row>
    <row r="281" spans="1:7" x14ac:dyDescent="0.2">
      <c r="A281" s="791" t="s">
        <v>365</v>
      </c>
      <c r="B281" s="792"/>
      <c r="C281" s="332"/>
      <c r="D281" s="333"/>
      <c r="E281" s="333"/>
      <c r="G281" s="111"/>
    </row>
    <row r="282" spans="1:7" x14ac:dyDescent="0.2">
      <c r="A282" s="791" t="s">
        <v>366</v>
      </c>
      <c r="B282" s="792"/>
      <c r="C282" s="334"/>
      <c r="D282" s="333"/>
      <c r="E282" s="333"/>
      <c r="G282" s="111"/>
    </row>
    <row r="283" spans="1:7" x14ac:dyDescent="0.25">
      <c r="A283" s="791" t="s">
        <v>367</v>
      </c>
      <c r="B283" s="792"/>
      <c r="C283" s="335"/>
      <c r="D283" s="300"/>
      <c r="E283" s="300"/>
    </row>
    <row r="284" spans="1:7" ht="13.5" thickBot="1" x14ac:dyDescent="0.3">
      <c r="A284" s="798" t="s">
        <v>211</v>
      </c>
      <c r="B284" s="799"/>
      <c r="C284" s="336"/>
      <c r="D284" s="337"/>
      <c r="E284" s="337"/>
    </row>
    <row r="285" spans="1:7" ht="13.5" thickBot="1" x14ac:dyDescent="0.3">
      <c r="A285" s="800" t="s">
        <v>290</v>
      </c>
      <c r="B285" s="801"/>
      <c r="C285" s="338">
        <f>C276+C277+C279+C283+C280+C281+C282+C284</f>
        <v>0</v>
      </c>
      <c r="D285" s="338">
        <f>D276+D277+D279+D283+D280+D281+D282+D284</f>
        <v>0</v>
      </c>
      <c r="E285" s="339"/>
    </row>
    <row r="286" spans="1:7" ht="15" x14ac:dyDescent="0.25">
      <c r="A286" s="749" t="s">
        <v>368</v>
      </c>
      <c r="B286" s="749"/>
      <c r="C286" s="749"/>
      <c r="D286" s="749"/>
    </row>
    <row r="287" spans="1:7" ht="13.5" thickBot="1" x14ac:dyDescent="0.3">
      <c r="A287" s="269"/>
      <c r="B287" s="270"/>
      <c r="C287" s="271"/>
      <c r="D287" s="271"/>
    </row>
    <row r="288" spans="1:7" ht="13.5" thickBot="1" x14ac:dyDescent="0.3">
      <c r="A288" s="802" t="s">
        <v>369</v>
      </c>
      <c r="B288" s="803"/>
      <c r="C288" s="272" t="s">
        <v>295</v>
      </c>
      <c r="D288" s="275" t="s">
        <v>299</v>
      </c>
    </row>
    <row r="289" spans="1:4" ht="32.25" customHeight="1" thickBot="1" x14ac:dyDescent="0.3">
      <c r="A289" s="756" t="s">
        <v>370</v>
      </c>
      <c r="B289" s="784"/>
      <c r="C289" s="340"/>
      <c r="D289" s="341"/>
    </row>
    <row r="290" spans="1:4" ht="13.5" thickBot="1" x14ac:dyDescent="0.3">
      <c r="A290" s="756" t="s">
        <v>371</v>
      </c>
      <c r="B290" s="784"/>
      <c r="C290" s="340"/>
      <c r="D290" s="341"/>
    </row>
    <row r="291" spans="1:4" ht="13.5" thickBot="1" x14ac:dyDescent="0.3">
      <c r="A291" s="756" t="s">
        <v>372</v>
      </c>
      <c r="B291" s="784"/>
      <c r="C291" s="340"/>
      <c r="D291" s="341"/>
    </row>
    <row r="292" spans="1:4" ht="25.5" customHeight="1" thickBot="1" x14ac:dyDescent="0.3">
      <c r="A292" s="756" t="s">
        <v>373</v>
      </c>
      <c r="B292" s="784"/>
      <c r="C292" s="340"/>
      <c r="D292" s="341"/>
    </row>
    <row r="293" spans="1:4" ht="27" customHeight="1" thickBot="1" x14ac:dyDescent="0.3">
      <c r="A293" s="756" t="s">
        <v>374</v>
      </c>
      <c r="B293" s="784"/>
      <c r="C293" s="340"/>
      <c r="D293" s="341"/>
    </row>
    <row r="294" spans="1:4" ht="13.5" thickBot="1" x14ac:dyDescent="0.3">
      <c r="A294" s="797" t="s">
        <v>375</v>
      </c>
      <c r="B294" s="784"/>
      <c r="C294" s="340"/>
      <c r="D294" s="341"/>
    </row>
    <row r="295" spans="1:4" ht="29.25" customHeight="1" thickBot="1" x14ac:dyDescent="0.3">
      <c r="A295" s="797" t="s">
        <v>376</v>
      </c>
      <c r="B295" s="784"/>
      <c r="C295" s="340"/>
      <c r="D295" s="341"/>
    </row>
    <row r="296" spans="1:4" ht="25.5" customHeight="1" thickBot="1" x14ac:dyDescent="0.3">
      <c r="A296" s="756" t="s">
        <v>308</v>
      </c>
      <c r="B296" s="757"/>
      <c r="C296" s="340">
        <v>1332</v>
      </c>
      <c r="D296" s="341">
        <v>193136.9</v>
      </c>
    </row>
    <row r="297" spans="1:4" ht="13.5" thickBot="1" x14ac:dyDescent="0.3">
      <c r="A297" s="797" t="s">
        <v>377</v>
      </c>
      <c r="B297" s="757"/>
      <c r="C297" s="342">
        <f>SUM(C298:C317)</f>
        <v>34849871.410000004</v>
      </c>
      <c r="D297" s="343">
        <f>SUM(D298:D317)</f>
        <v>1286447.9099999999</v>
      </c>
    </row>
    <row r="298" spans="1:4" ht="13.5" customHeight="1" x14ac:dyDescent="0.25">
      <c r="A298" s="804" t="s">
        <v>310</v>
      </c>
      <c r="B298" s="805"/>
      <c r="C298" s="344"/>
      <c r="D298" s="345"/>
    </row>
    <row r="299" spans="1:4" x14ac:dyDescent="0.25">
      <c r="A299" s="752" t="s">
        <v>311</v>
      </c>
      <c r="B299" s="753"/>
      <c r="C299" s="346">
        <v>0</v>
      </c>
      <c r="D299" s="345">
        <v>955</v>
      </c>
    </row>
    <row r="300" spans="1:4" x14ac:dyDescent="0.25">
      <c r="A300" s="755" t="s">
        <v>312</v>
      </c>
      <c r="B300" s="753"/>
      <c r="C300" s="346"/>
      <c r="D300" s="345">
        <v>56226</v>
      </c>
    </row>
    <row r="301" spans="1:4" ht="39.75" customHeight="1" x14ac:dyDescent="0.25">
      <c r="A301" s="754" t="s">
        <v>313</v>
      </c>
      <c r="B301" s="753"/>
      <c r="C301" s="346"/>
      <c r="D301" s="345"/>
    </row>
    <row r="302" spans="1:4" x14ac:dyDescent="0.25">
      <c r="A302" s="755" t="s">
        <v>314</v>
      </c>
      <c r="B302" s="753"/>
      <c r="C302" s="346">
        <v>32000</v>
      </c>
      <c r="D302" s="345">
        <v>32000</v>
      </c>
    </row>
    <row r="303" spans="1:4" x14ac:dyDescent="0.25">
      <c r="A303" s="755" t="s">
        <v>315</v>
      </c>
      <c r="B303" s="753"/>
      <c r="C303" s="346"/>
      <c r="D303" s="345"/>
    </row>
    <row r="304" spans="1:4" x14ac:dyDescent="0.25">
      <c r="A304" s="755" t="s">
        <v>316</v>
      </c>
      <c r="B304" s="753"/>
      <c r="C304" s="346"/>
      <c r="D304" s="345"/>
    </row>
    <row r="305" spans="1:4" ht="26.25" customHeight="1" x14ac:dyDescent="0.25">
      <c r="A305" s="755" t="s">
        <v>317</v>
      </c>
      <c r="B305" s="753"/>
      <c r="C305" s="284"/>
      <c r="D305" s="347"/>
    </row>
    <row r="306" spans="1:4" x14ac:dyDescent="0.25">
      <c r="A306" s="755" t="s">
        <v>318</v>
      </c>
      <c r="B306" s="753"/>
      <c r="C306" s="284"/>
      <c r="D306" s="347"/>
    </row>
    <row r="307" spans="1:4" x14ac:dyDescent="0.25">
      <c r="A307" s="755" t="s">
        <v>319</v>
      </c>
      <c r="B307" s="753"/>
      <c r="C307" s="284"/>
      <c r="D307" s="347"/>
    </row>
    <row r="308" spans="1:4" x14ac:dyDescent="0.25">
      <c r="A308" s="755" t="s">
        <v>320</v>
      </c>
      <c r="B308" s="753"/>
      <c r="C308" s="284">
        <v>32001000</v>
      </c>
      <c r="D308" s="347"/>
    </row>
    <row r="309" spans="1:4" x14ac:dyDescent="0.25">
      <c r="A309" s="755" t="s">
        <v>321</v>
      </c>
      <c r="B309" s="753"/>
      <c r="C309" s="284"/>
      <c r="D309" s="347"/>
    </row>
    <row r="310" spans="1:4" x14ac:dyDescent="0.25">
      <c r="A310" s="755" t="s">
        <v>322</v>
      </c>
      <c r="B310" s="753"/>
      <c r="C310" s="284">
        <v>625546.46</v>
      </c>
      <c r="D310" s="347">
        <v>404026.91</v>
      </c>
    </row>
    <row r="311" spans="1:4" x14ac:dyDescent="0.25">
      <c r="A311" s="760" t="s">
        <v>323</v>
      </c>
      <c r="B311" s="753"/>
      <c r="C311" s="284"/>
      <c r="D311" s="347"/>
    </row>
    <row r="312" spans="1:4" x14ac:dyDescent="0.25">
      <c r="A312" s="760" t="s">
        <v>324</v>
      </c>
      <c r="B312" s="753"/>
      <c r="C312" s="284"/>
      <c r="D312" s="347"/>
    </row>
    <row r="313" spans="1:4" ht="27" customHeight="1" x14ac:dyDescent="0.25">
      <c r="A313" s="761" t="s">
        <v>325</v>
      </c>
      <c r="B313" s="753"/>
      <c r="C313" s="284"/>
      <c r="D313" s="347"/>
    </row>
    <row r="314" spans="1:4" ht="27" customHeight="1" x14ac:dyDescent="0.25">
      <c r="A314" s="761" t="s">
        <v>326</v>
      </c>
      <c r="B314" s="753"/>
      <c r="C314" s="284"/>
      <c r="D314" s="347"/>
    </row>
    <row r="315" spans="1:4" x14ac:dyDescent="0.25">
      <c r="A315" s="760" t="s">
        <v>327</v>
      </c>
      <c r="B315" s="753"/>
      <c r="C315" s="284"/>
      <c r="D315" s="347"/>
    </row>
    <row r="316" spans="1:4" x14ac:dyDescent="0.25">
      <c r="A316" s="760" t="s">
        <v>328</v>
      </c>
      <c r="B316" s="753"/>
      <c r="C316" s="284"/>
      <c r="D316" s="347"/>
    </row>
    <row r="317" spans="1:4" ht="13.5" thickBot="1" x14ac:dyDescent="0.3">
      <c r="A317" s="762" t="s">
        <v>329</v>
      </c>
      <c r="B317" s="763"/>
      <c r="C317" s="287">
        <v>2191324.9500000002</v>
      </c>
      <c r="D317" s="347">
        <v>793240</v>
      </c>
    </row>
    <row r="318" spans="1:4" ht="13.5" thickBot="1" x14ac:dyDescent="0.3">
      <c r="A318" s="766" t="s">
        <v>330</v>
      </c>
      <c r="B318" s="784"/>
      <c r="C318" s="303">
        <f>SUM(C289:C297)</f>
        <v>34851203.410000004</v>
      </c>
      <c r="D318" s="303">
        <f>SUM(D289:D297)</f>
        <v>1479584.8099999998</v>
      </c>
    </row>
    <row r="319" spans="1:4" x14ac:dyDescent="0.2">
      <c r="A319" s="110"/>
      <c r="B319" s="110"/>
      <c r="C319" s="110"/>
      <c r="D319" s="110"/>
    </row>
    <row r="320" spans="1:4" x14ac:dyDescent="0.2">
      <c r="A320" s="110"/>
      <c r="B320" s="110"/>
      <c r="C320" s="110"/>
      <c r="D320" s="110"/>
    </row>
    <row r="321" spans="1:8" x14ac:dyDescent="0.2">
      <c r="A321" s="806"/>
      <c r="B321" s="807"/>
      <c r="C321" s="807"/>
      <c r="D321" s="110"/>
    </row>
    <row r="324" spans="1:8" ht="15" x14ac:dyDescent="0.25">
      <c r="A324" s="808" t="s">
        <v>378</v>
      </c>
      <c r="B324" s="808"/>
      <c r="C324" s="808"/>
    </row>
    <row r="325" spans="1:8" ht="13.5" thickBot="1" x14ac:dyDescent="0.3">
      <c r="A325" s="348"/>
      <c r="B325" s="271"/>
      <c r="C325" s="271"/>
    </row>
    <row r="326" spans="1:8" ht="13.5" thickBot="1" x14ac:dyDescent="0.3">
      <c r="A326" s="766" t="s">
        <v>379</v>
      </c>
      <c r="B326" s="816"/>
      <c r="C326" s="349" t="s">
        <v>4</v>
      </c>
      <c r="D326" s="275" t="s">
        <v>5</v>
      </c>
      <c r="G326" s="817"/>
      <c r="H326" s="817"/>
    </row>
    <row r="327" spans="1:8" ht="13.5" thickBot="1" x14ac:dyDescent="0.3">
      <c r="A327" s="818" t="s">
        <v>380</v>
      </c>
      <c r="B327" s="819"/>
      <c r="C327" s="338">
        <f>SUM(C328:C337)</f>
        <v>26850.13</v>
      </c>
      <c r="D327" s="350">
        <f>SUM(D328:D337)</f>
        <v>32553.86</v>
      </c>
      <c r="G327" s="817"/>
      <c r="H327" s="817"/>
    </row>
    <row r="328" spans="1:8" ht="55.5" customHeight="1" x14ac:dyDescent="0.25">
      <c r="A328" s="722" t="s">
        <v>381</v>
      </c>
      <c r="B328" s="724"/>
      <c r="C328" s="351"/>
      <c r="D328" s="352"/>
      <c r="G328" s="817"/>
      <c r="H328" s="817"/>
    </row>
    <row r="329" spans="1:8" x14ac:dyDescent="0.25">
      <c r="A329" s="809" t="s">
        <v>382</v>
      </c>
      <c r="B329" s="810"/>
      <c r="C329" s="353"/>
      <c r="D329" s="354"/>
    </row>
    <row r="330" spans="1:8" x14ac:dyDescent="0.25">
      <c r="A330" s="811" t="s">
        <v>383</v>
      </c>
      <c r="B330" s="812"/>
      <c r="C330" s="355"/>
      <c r="D330" s="356"/>
    </row>
    <row r="331" spans="1:8" ht="28.5" customHeight="1" x14ac:dyDescent="0.25">
      <c r="A331" s="752" t="s">
        <v>384</v>
      </c>
      <c r="B331" s="813"/>
      <c r="C331" s="355"/>
      <c r="D331" s="356"/>
    </row>
    <row r="332" spans="1:8" ht="32.25" customHeight="1" x14ac:dyDescent="0.25">
      <c r="A332" s="752" t="s">
        <v>385</v>
      </c>
      <c r="B332" s="813"/>
      <c r="C332" s="355"/>
      <c r="D332" s="356"/>
    </row>
    <row r="333" spans="1:8" x14ac:dyDescent="0.25">
      <c r="A333" s="814" t="s">
        <v>386</v>
      </c>
      <c r="B333" s="815"/>
      <c r="C333" s="355">
        <v>328.72</v>
      </c>
      <c r="D333" s="356"/>
    </row>
    <row r="334" spans="1:8" x14ac:dyDescent="0.25">
      <c r="A334" s="814" t="s">
        <v>387</v>
      </c>
      <c r="B334" s="815"/>
      <c r="C334" s="355">
        <v>726.27</v>
      </c>
      <c r="D334" s="356">
        <v>283.70999999999998</v>
      </c>
    </row>
    <row r="335" spans="1:8" x14ac:dyDescent="0.25">
      <c r="A335" s="811" t="s">
        <v>388</v>
      </c>
      <c r="B335" s="812"/>
      <c r="C335" s="331"/>
      <c r="D335" s="357"/>
    </row>
    <row r="336" spans="1:8" x14ac:dyDescent="0.25">
      <c r="A336" s="814" t="s">
        <v>389</v>
      </c>
      <c r="B336" s="815"/>
      <c r="C336" s="331"/>
      <c r="D336" s="357"/>
    </row>
    <row r="337" spans="1:5" ht="13.5" thickBot="1" x14ac:dyDescent="0.3">
      <c r="A337" s="820" t="s">
        <v>211</v>
      </c>
      <c r="B337" s="821"/>
      <c r="C337" s="332">
        <v>25795.14</v>
      </c>
      <c r="D337" s="358">
        <v>32270.15</v>
      </c>
    </row>
    <row r="338" spans="1:5" ht="13.5" thickBot="1" x14ac:dyDescent="0.3">
      <c r="A338" s="818" t="s">
        <v>390</v>
      </c>
      <c r="B338" s="819"/>
      <c r="C338" s="338">
        <f>SUM(C339:C348)</f>
        <v>11399.23</v>
      </c>
      <c r="D338" s="339">
        <f>SUM(D339:D348)</f>
        <v>25627.07</v>
      </c>
    </row>
    <row r="339" spans="1:5" ht="59.25" customHeight="1" x14ac:dyDescent="0.25">
      <c r="A339" s="722" t="s">
        <v>381</v>
      </c>
      <c r="B339" s="724"/>
      <c r="C339" s="353"/>
      <c r="D339" s="354"/>
    </row>
    <row r="340" spans="1:5" x14ac:dyDescent="0.25">
      <c r="A340" s="809" t="s">
        <v>382</v>
      </c>
      <c r="B340" s="810"/>
      <c r="C340" s="353"/>
      <c r="D340" s="354"/>
    </row>
    <row r="341" spans="1:5" x14ac:dyDescent="0.25">
      <c r="A341" s="811" t="s">
        <v>383</v>
      </c>
      <c r="B341" s="812"/>
      <c r="C341" s="355"/>
      <c r="D341" s="356"/>
    </row>
    <row r="342" spans="1:5" ht="27.75" customHeight="1" x14ac:dyDescent="0.25">
      <c r="A342" s="752" t="s">
        <v>384</v>
      </c>
      <c r="B342" s="813"/>
      <c r="C342" s="355"/>
      <c r="D342" s="356"/>
      <c r="E342" s="359"/>
    </row>
    <row r="343" spans="1:5" ht="24.75" customHeight="1" x14ac:dyDescent="0.25">
      <c r="A343" s="752" t="s">
        <v>385</v>
      </c>
      <c r="B343" s="813"/>
      <c r="C343" s="355"/>
      <c r="D343" s="356">
        <v>10863.82</v>
      </c>
    </row>
    <row r="344" spans="1:5" x14ac:dyDescent="0.25">
      <c r="A344" s="752" t="s">
        <v>386</v>
      </c>
      <c r="B344" s="813"/>
      <c r="C344" s="355">
        <v>9955.02</v>
      </c>
      <c r="D344" s="356">
        <v>10833.95</v>
      </c>
    </row>
    <row r="345" spans="1:5" x14ac:dyDescent="0.25">
      <c r="A345" s="814" t="s">
        <v>387</v>
      </c>
      <c r="B345" s="815"/>
      <c r="C345" s="355">
        <v>442.56</v>
      </c>
      <c r="D345" s="356">
        <v>442.56</v>
      </c>
    </row>
    <row r="346" spans="1:5" x14ac:dyDescent="0.25">
      <c r="A346" s="814" t="s">
        <v>391</v>
      </c>
      <c r="B346" s="815"/>
      <c r="C346" s="331"/>
      <c r="D346" s="357"/>
    </row>
    <row r="347" spans="1:5" x14ac:dyDescent="0.25">
      <c r="A347" s="814" t="s">
        <v>389</v>
      </c>
      <c r="B347" s="815"/>
      <c r="C347" s="331"/>
      <c r="D347" s="357"/>
    </row>
    <row r="348" spans="1:5" ht="13.5" thickBot="1" x14ac:dyDescent="0.3">
      <c r="A348" s="825" t="s">
        <v>392</v>
      </c>
      <c r="B348" s="826"/>
      <c r="C348" s="360">
        <v>1001.65</v>
      </c>
      <c r="D348" s="361">
        <v>3486.74</v>
      </c>
    </row>
    <row r="349" spans="1:5" ht="13.5" thickBot="1" x14ac:dyDescent="0.3">
      <c r="A349" s="827" t="s">
        <v>207</v>
      </c>
      <c r="B349" s="828"/>
      <c r="C349" s="362">
        <f>C327+C338</f>
        <v>38249.360000000001</v>
      </c>
      <c r="D349" s="268">
        <f>D327+D338</f>
        <v>58180.93</v>
      </c>
    </row>
    <row r="354" spans="1:5" ht="15" x14ac:dyDescent="0.25">
      <c r="A354" s="829" t="s">
        <v>393</v>
      </c>
      <c r="B354" s="829"/>
      <c r="C354" s="829"/>
      <c r="D354" s="686"/>
      <c r="E354" s="686"/>
    </row>
    <row r="355" spans="1:5" ht="13.5" thickBot="1" x14ac:dyDescent="0.25">
      <c r="A355" s="271"/>
      <c r="B355" s="271"/>
      <c r="C355" s="271"/>
      <c r="D355" s="110"/>
    </row>
    <row r="356" spans="1:5" ht="13.5" thickBot="1" x14ac:dyDescent="0.3">
      <c r="A356" s="830" t="s">
        <v>394</v>
      </c>
      <c r="B356" s="831"/>
      <c r="C356" s="363" t="s">
        <v>4</v>
      </c>
      <c r="D356" s="295" t="s">
        <v>299</v>
      </c>
    </row>
    <row r="357" spans="1:5" x14ac:dyDescent="0.25">
      <c r="A357" s="832" t="s">
        <v>395</v>
      </c>
      <c r="B357" s="833"/>
      <c r="C357" s="364">
        <f>SUM(C358:C364)</f>
        <v>14167216.470000001</v>
      </c>
      <c r="D357" s="364">
        <f>SUM(D358:D364)</f>
        <v>14654023.58</v>
      </c>
    </row>
    <row r="358" spans="1:5" x14ac:dyDescent="0.25">
      <c r="A358" s="822" t="s">
        <v>396</v>
      </c>
      <c r="B358" s="823"/>
      <c r="C358" s="365">
        <v>14167216.470000001</v>
      </c>
      <c r="D358" s="366">
        <v>14654023.58</v>
      </c>
    </row>
    <row r="359" spans="1:5" x14ac:dyDescent="0.25">
      <c r="A359" s="822" t="s">
        <v>397</v>
      </c>
      <c r="B359" s="823"/>
      <c r="C359" s="365"/>
      <c r="D359" s="366"/>
    </row>
    <row r="360" spans="1:5" ht="27.75" customHeight="1" x14ac:dyDescent="0.25">
      <c r="A360" s="755" t="s">
        <v>398</v>
      </c>
      <c r="B360" s="824"/>
      <c r="C360" s="365"/>
      <c r="D360" s="366"/>
    </row>
    <row r="361" spans="1:5" x14ac:dyDescent="0.25">
      <c r="A361" s="755" t="s">
        <v>399</v>
      </c>
      <c r="B361" s="824"/>
      <c r="C361" s="365"/>
      <c r="D361" s="366"/>
    </row>
    <row r="362" spans="1:5" x14ac:dyDescent="0.25">
      <c r="A362" s="755" t="s">
        <v>400</v>
      </c>
      <c r="B362" s="824"/>
      <c r="C362" s="365"/>
      <c r="D362" s="366"/>
    </row>
    <row r="363" spans="1:5" x14ac:dyDescent="0.25">
      <c r="A363" s="755" t="s">
        <v>401</v>
      </c>
      <c r="B363" s="824"/>
      <c r="C363" s="365"/>
      <c r="D363" s="366"/>
    </row>
    <row r="364" spans="1:5" x14ac:dyDescent="0.25">
      <c r="A364" s="755" t="s">
        <v>329</v>
      </c>
      <c r="B364" s="824"/>
      <c r="C364" s="365"/>
      <c r="D364" s="366"/>
    </row>
    <row r="365" spans="1:5" x14ac:dyDescent="0.25">
      <c r="A365" s="837" t="s">
        <v>402</v>
      </c>
      <c r="B365" s="838"/>
      <c r="C365" s="364">
        <f>C366+C367+C369</f>
        <v>0</v>
      </c>
      <c r="D365" s="367">
        <f>D366+D367+D369</f>
        <v>0</v>
      </c>
    </row>
    <row r="366" spans="1:5" x14ac:dyDescent="0.25">
      <c r="A366" s="814" t="s">
        <v>403</v>
      </c>
      <c r="B366" s="815"/>
      <c r="C366" s="357"/>
      <c r="D366" s="368"/>
    </row>
    <row r="367" spans="1:5" x14ac:dyDescent="0.25">
      <c r="A367" s="814" t="s">
        <v>404</v>
      </c>
      <c r="B367" s="815"/>
      <c r="C367" s="357"/>
      <c r="D367" s="368"/>
    </row>
    <row r="368" spans="1:5" x14ac:dyDescent="0.25">
      <c r="A368" s="839" t="s">
        <v>405</v>
      </c>
      <c r="B368" s="840"/>
      <c r="C368" s="357"/>
      <c r="D368" s="368"/>
    </row>
    <row r="369" spans="1:5" ht="13.5" thickBot="1" x14ac:dyDescent="0.3">
      <c r="A369" s="841" t="s">
        <v>329</v>
      </c>
      <c r="B369" s="842"/>
      <c r="C369" s="357"/>
      <c r="D369" s="368"/>
    </row>
    <row r="370" spans="1:5" ht="13.5" thickBot="1" x14ac:dyDescent="0.3">
      <c r="A370" s="827" t="s">
        <v>207</v>
      </c>
      <c r="B370" s="828"/>
      <c r="C370" s="369">
        <f>C357+C365</f>
        <v>14167216.470000001</v>
      </c>
      <c r="D370" s="369">
        <f>D357+D365</f>
        <v>14654023.58</v>
      </c>
    </row>
    <row r="373" spans="1:5" ht="26.25" customHeight="1" x14ac:dyDescent="0.25">
      <c r="A373" s="773" t="s">
        <v>406</v>
      </c>
      <c r="B373" s="834"/>
      <c r="C373" s="834"/>
      <c r="D373" s="834"/>
    </row>
    <row r="374" spans="1:5" ht="13.5" thickBot="1" x14ac:dyDescent="0.3">
      <c r="B374" s="328"/>
    </row>
    <row r="375" spans="1:5" ht="13.5" thickBot="1" x14ac:dyDescent="0.3">
      <c r="A375" s="835"/>
      <c r="B375" s="836"/>
      <c r="C375" s="370" t="s">
        <v>295</v>
      </c>
      <c r="D375" s="305" t="s">
        <v>5</v>
      </c>
    </row>
    <row r="376" spans="1:5" ht="13.5" thickBot="1" x14ac:dyDescent="0.3">
      <c r="A376" s="787" t="s">
        <v>407</v>
      </c>
      <c r="B376" s="788"/>
      <c r="C376" s="331">
        <v>16813617.699999999</v>
      </c>
      <c r="D376" s="300">
        <v>16207821.43</v>
      </c>
    </row>
    <row r="377" spans="1:5" ht="13.5" thickBot="1" x14ac:dyDescent="0.3">
      <c r="A377" s="818" t="s">
        <v>290</v>
      </c>
      <c r="B377" s="819"/>
      <c r="C377" s="339">
        <f>SUM(C376:C376)</f>
        <v>16813617.699999999</v>
      </c>
      <c r="D377" s="339">
        <f>SUM(D376:D376)</f>
        <v>16207821.43</v>
      </c>
    </row>
    <row r="380" spans="1:5" ht="14.45" customHeight="1" x14ac:dyDescent="0.25">
      <c r="A380" s="773" t="s">
        <v>408</v>
      </c>
      <c r="B380" s="773"/>
      <c r="C380" s="773"/>
      <c r="D380" s="773"/>
      <c r="E380" s="773"/>
    </row>
    <row r="381" spans="1:5" ht="13.5" thickBot="1" x14ac:dyDescent="0.25">
      <c r="E381" s="110"/>
    </row>
    <row r="382" spans="1:5" ht="26.25" thickBot="1" x14ac:dyDescent="0.25">
      <c r="A382" s="785" t="s">
        <v>225</v>
      </c>
      <c r="B382" s="794"/>
      <c r="C382" s="214" t="s">
        <v>409</v>
      </c>
      <c r="D382" s="214" t="s">
        <v>410</v>
      </c>
      <c r="E382" s="110"/>
    </row>
    <row r="383" spans="1:5" ht="13.5" thickBot="1" x14ac:dyDescent="0.25">
      <c r="A383" s="851" t="s">
        <v>411</v>
      </c>
      <c r="B383" s="852"/>
      <c r="C383" s="371">
        <v>1064533.69</v>
      </c>
      <c r="D383" s="372">
        <f>16772.63+975+4622.8+43426.38+66633.19+17889.92+146700+24563.25+3608+49126.5+31232.06+4357.87+35414.4+59244.82+8687.04+97812.7+13226.83+200325.3+18940.5+5894.86+53151.56+509.28+31613.22+2852.4+51126.66+28894.8+247.76+43420.65</f>
        <v>1061270.3799999999</v>
      </c>
      <c r="E383" s="110"/>
    </row>
    <row r="384" spans="1:5" x14ac:dyDescent="0.2">
      <c r="A384" s="110"/>
      <c r="B384" s="110"/>
      <c r="C384" s="110"/>
      <c r="D384" s="110"/>
      <c r="E384" s="110"/>
    </row>
    <row r="385" spans="1:9" ht="29.25" customHeight="1" x14ac:dyDescent="0.2">
      <c r="A385" s="853" t="s">
        <v>412</v>
      </c>
      <c r="B385" s="853"/>
      <c r="C385" s="853"/>
      <c r="D385" s="854"/>
      <c r="E385" s="854"/>
    </row>
    <row r="390" spans="1:9" ht="15" x14ac:dyDescent="0.25">
      <c r="A390" s="855" t="s">
        <v>413</v>
      </c>
      <c r="B390" s="855"/>
      <c r="C390" s="855"/>
      <c r="D390" s="855"/>
      <c r="E390" s="855"/>
      <c r="F390" s="855"/>
      <c r="G390" s="855"/>
      <c r="H390" s="855"/>
      <c r="I390" s="855"/>
    </row>
    <row r="392" spans="1:9" ht="15" x14ac:dyDescent="0.25">
      <c r="A392" s="855" t="s">
        <v>414</v>
      </c>
      <c r="B392" s="855"/>
      <c r="C392" s="855"/>
      <c r="D392" s="855"/>
      <c r="E392" s="855"/>
      <c r="F392" s="855"/>
      <c r="G392" s="855"/>
      <c r="H392" s="855"/>
      <c r="I392" s="855"/>
    </row>
    <row r="393" spans="1:9" ht="13.5" thickBot="1" x14ac:dyDescent="0.3">
      <c r="A393" s="373"/>
      <c r="B393" s="373"/>
      <c r="C393" s="373"/>
      <c r="D393" s="373"/>
      <c r="E393" s="373"/>
      <c r="F393" s="373"/>
      <c r="G393" s="373"/>
      <c r="H393" s="373"/>
      <c r="I393" s="374"/>
    </row>
    <row r="394" spans="1:9" ht="26.25" thickBot="1" x14ac:dyDescent="0.3">
      <c r="A394" s="715" t="s">
        <v>415</v>
      </c>
      <c r="B394" s="750" t="s">
        <v>416</v>
      </c>
      <c r="C394" s="856"/>
      <c r="D394" s="844"/>
      <c r="E394" s="274" t="s">
        <v>252</v>
      </c>
      <c r="F394" s="750" t="s">
        <v>417</v>
      </c>
      <c r="G394" s="856"/>
      <c r="H394" s="844"/>
      <c r="I394" s="375" t="s">
        <v>275</v>
      </c>
    </row>
    <row r="395" spans="1:9" ht="64.5" thickBot="1" x14ac:dyDescent="0.3">
      <c r="A395" s="716"/>
      <c r="B395" s="376" t="s">
        <v>418</v>
      </c>
      <c r="C395" s="377" t="s">
        <v>419</v>
      </c>
      <c r="D395" s="378" t="s">
        <v>256</v>
      </c>
      <c r="E395" s="379" t="s">
        <v>420</v>
      </c>
      <c r="F395" s="376" t="s">
        <v>418</v>
      </c>
      <c r="G395" s="377" t="s">
        <v>421</v>
      </c>
      <c r="H395" s="378" t="s">
        <v>422</v>
      </c>
      <c r="I395" s="380"/>
    </row>
    <row r="396" spans="1:9" ht="26.25" thickBot="1" x14ac:dyDescent="0.3">
      <c r="A396" s="113" t="s">
        <v>423</v>
      </c>
      <c r="B396" s="381"/>
      <c r="C396" s="382"/>
      <c r="D396" s="383"/>
      <c r="E396" s="342">
        <v>4755738.54</v>
      </c>
      <c r="F396" s="381"/>
      <c r="G396" s="384"/>
      <c r="H396" s="383"/>
      <c r="I396" s="342">
        <f>SUM(B396:H396)</f>
        <v>4755738.54</v>
      </c>
    </row>
    <row r="397" spans="1:9" ht="13.5" thickBot="1" x14ac:dyDescent="0.3">
      <c r="A397" s="385" t="s">
        <v>218</v>
      </c>
      <c r="B397" s="386">
        <f t="shared" ref="B397:I397" si="12">SUM(B398:B400)</f>
        <v>0</v>
      </c>
      <c r="C397" s="387">
        <f t="shared" si="12"/>
        <v>0</v>
      </c>
      <c r="D397" s="388">
        <f t="shared" si="12"/>
        <v>0</v>
      </c>
      <c r="E397" s="385">
        <f t="shared" si="12"/>
        <v>0</v>
      </c>
      <c r="F397" s="386">
        <f t="shared" si="12"/>
        <v>0</v>
      </c>
      <c r="G397" s="386">
        <f t="shared" si="12"/>
        <v>0</v>
      </c>
      <c r="H397" s="385">
        <f t="shared" si="12"/>
        <v>0</v>
      </c>
      <c r="I397" s="385">
        <f t="shared" si="12"/>
        <v>0</v>
      </c>
    </row>
    <row r="398" spans="1:9" x14ac:dyDescent="0.25">
      <c r="A398" s="389" t="s">
        <v>424</v>
      </c>
      <c r="B398" s="390"/>
      <c r="C398" s="391"/>
      <c r="D398" s="392"/>
      <c r="E398" s="393"/>
      <c r="F398" s="390"/>
      <c r="G398" s="394"/>
      <c r="H398" s="392"/>
      <c r="I398" s="395">
        <f>SUM(B398:H398)</f>
        <v>0</v>
      </c>
    </row>
    <row r="399" spans="1:9" x14ac:dyDescent="0.25">
      <c r="A399" s="396" t="s">
        <v>425</v>
      </c>
      <c r="B399" s="397"/>
      <c r="C399" s="285"/>
      <c r="D399" s="398"/>
      <c r="E399" s="399"/>
      <c r="F399" s="397"/>
      <c r="G399" s="400"/>
      <c r="H399" s="398"/>
      <c r="I399" s="395">
        <f>SUM(B399:H399)</f>
        <v>0</v>
      </c>
    </row>
    <row r="400" spans="1:9" ht="13.5" thickBot="1" x14ac:dyDescent="0.3">
      <c r="A400" s="401" t="s">
        <v>426</v>
      </c>
      <c r="B400" s="397"/>
      <c r="C400" s="285"/>
      <c r="D400" s="398"/>
      <c r="E400" s="399"/>
      <c r="F400" s="397"/>
      <c r="G400" s="400"/>
      <c r="H400" s="398"/>
      <c r="I400" s="395">
        <f>SUM(B400:H400)</f>
        <v>0</v>
      </c>
    </row>
    <row r="401" spans="1:9" ht="13.5" thickBot="1" x14ac:dyDescent="0.3">
      <c r="A401" s="385" t="s">
        <v>219</v>
      </c>
      <c r="B401" s="381">
        <f t="shared" ref="B401:I401" si="13">SUM(B402:B405)</f>
        <v>0</v>
      </c>
      <c r="C401" s="382">
        <f t="shared" si="13"/>
        <v>0</v>
      </c>
      <c r="D401" s="384">
        <f t="shared" si="13"/>
        <v>0</v>
      </c>
      <c r="E401" s="342">
        <f t="shared" si="13"/>
        <v>0</v>
      </c>
      <c r="F401" s="381">
        <f t="shared" si="13"/>
        <v>0</v>
      </c>
      <c r="G401" s="381">
        <f t="shared" si="13"/>
        <v>0</v>
      </c>
      <c r="H401" s="342">
        <f t="shared" si="13"/>
        <v>0</v>
      </c>
      <c r="I401" s="342">
        <f t="shared" si="13"/>
        <v>0</v>
      </c>
    </row>
    <row r="402" spans="1:9" ht="13.5" customHeight="1" x14ac:dyDescent="0.25">
      <c r="A402" s="402" t="s">
        <v>427</v>
      </c>
      <c r="B402" s="397"/>
      <c r="C402" s="285"/>
      <c r="D402" s="398"/>
      <c r="E402" s="399"/>
      <c r="F402" s="397"/>
      <c r="G402" s="400"/>
      <c r="H402" s="398"/>
      <c r="I402" s="395">
        <f>SUM(B402:H402)</f>
        <v>0</v>
      </c>
    </row>
    <row r="403" spans="1:9" x14ac:dyDescent="0.25">
      <c r="A403" s="402" t="s">
        <v>428</v>
      </c>
      <c r="B403" s="397"/>
      <c r="C403" s="285"/>
      <c r="D403" s="398"/>
      <c r="E403" s="399"/>
      <c r="F403" s="397"/>
      <c r="G403" s="400"/>
      <c r="H403" s="398"/>
      <c r="I403" s="395">
        <f>SUM(B403:H403)</f>
        <v>0</v>
      </c>
    </row>
    <row r="404" spans="1:9" x14ac:dyDescent="0.25">
      <c r="A404" s="402" t="s">
        <v>429</v>
      </c>
      <c r="B404" s="397"/>
      <c r="C404" s="285"/>
      <c r="D404" s="398"/>
      <c r="E404" s="399"/>
      <c r="F404" s="397"/>
      <c r="G404" s="400"/>
      <c r="H404" s="398"/>
      <c r="I404" s="395">
        <f>SUM(B404:H404)</f>
        <v>0</v>
      </c>
    </row>
    <row r="405" spans="1:9" ht="13.5" thickBot="1" x14ac:dyDescent="0.3">
      <c r="A405" s="403" t="s">
        <v>430</v>
      </c>
      <c r="B405" s="397"/>
      <c r="C405" s="285"/>
      <c r="D405" s="398"/>
      <c r="E405" s="399"/>
      <c r="F405" s="397"/>
      <c r="G405" s="400"/>
      <c r="H405" s="398"/>
      <c r="I405" s="395">
        <f>SUM(B405:H405)</f>
        <v>0</v>
      </c>
    </row>
    <row r="406" spans="1:9" ht="26.25" customHeight="1" thickBot="1" x14ac:dyDescent="0.3">
      <c r="A406" s="404" t="s">
        <v>431</v>
      </c>
      <c r="B406" s="405">
        <f t="shared" ref="B406:I406" si="14">B396+B397-B401</f>
        <v>0</v>
      </c>
      <c r="C406" s="405">
        <f t="shared" si="14"/>
        <v>0</v>
      </c>
      <c r="D406" s="405">
        <f t="shared" si="14"/>
        <v>0</v>
      </c>
      <c r="E406" s="406">
        <f t="shared" si="14"/>
        <v>4755738.54</v>
      </c>
      <c r="F406" s="405">
        <f t="shared" si="14"/>
        <v>0</v>
      </c>
      <c r="G406" s="405">
        <f t="shared" si="14"/>
        <v>0</v>
      </c>
      <c r="H406" s="406">
        <f t="shared" si="14"/>
        <v>0</v>
      </c>
      <c r="I406" s="406">
        <f t="shared" si="14"/>
        <v>4755738.54</v>
      </c>
    </row>
    <row r="407" spans="1:9" ht="40.5" customHeight="1" thickBot="1" x14ac:dyDescent="0.3">
      <c r="A407" s="113" t="s">
        <v>432</v>
      </c>
      <c r="B407" s="407"/>
      <c r="C407" s="408"/>
      <c r="D407" s="409"/>
      <c r="E407" s="410">
        <v>3057321.94</v>
      </c>
      <c r="F407" s="407"/>
      <c r="G407" s="411"/>
      <c r="H407" s="409"/>
      <c r="I407" s="410">
        <f>SUM(B407:H407)</f>
        <v>3057321.94</v>
      </c>
    </row>
    <row r="408" spans="1:9" x14ac:dyDescent="0.25">
      <c r="A408" s="412" t="s">
        <v>218</v>
      </c>
      <c r="B408" s="413"/>
      <c r="C408" s="414"/>
      <c r="D408" s="415"/>
      <c r="E408" s="416">
        <v>214008.21</v>
      </c>
      <c r="F408" s="413"/>
      <c r="G408" s="417"/>
      <c r="H408" s="415"/>
      <c r="I408" s="416">
        <f>SUM(B408:H408)</f>
        <v>214008.21</v>
      </c>
    </row>
    <row r="409" spans="1:9" ht="13.5" thickBot="1" x14ac:dyDescent="0.3">
      <c r="A409" s="418" t="s">
        <v>219</v>
      </c>
      <c r="B409" s="419"/>
      <c r="C409" s="420"/>
      <c r="D409" s="421"/>
      <c r="E409" s="422"/>
      <c r="F409" s="419"/>
      <c r="G409" s="423"/>
      <c r="H409" s="421"/>
      <c r="I409" s="422">
        <f>SUM(B409:H409)</f>
        <v>0</v>
      </c>
    </row>
    <row r="410" spans="1:9" ht="41.25" customHeight="1" thickBot="1" x14ac:dyDescent="0.3">
      <c r="A410" s="424" t="s">
        <v>433</v>
      </c>
      <c r="B410" s="407">
        <f>B407+B408-B409</f>
        <v>0</v>
      </c>
      <c r="C410" s="408">
        <f t="shared" ref="C410:I410" si="15">C407+C408-C409</f>
        <v>0</v>
      </c>
      <c r="D410" s="409">
        <f t="shared" si="15"/>
        <v>0</v>
      </c>
      <c r="E410" s="410">
        <f t="shared" si="15"/>
        <v>3271330.15</v>
      </c>
      <c r="F410" s="407">
        <f t="shared" si="15"/>
        <v>0</v>
      </c>
      <c r="G410" s="411">
        <f t="shared" si="15"/>
        <v>0</v>
      </c>
      <c r="H410" s="409">
        <f t="shared" si="15"/>
        <v>0</v>
      </c>
      <c r="I410" s="410">
        <f t="shared" si="15"/>
        <v>3271330.15</v>
      </c>
    </row>
    <row r="411" spans="1:9" ht="26.25" customHeight="1" thickBot="1" x14ac:dyDescent="0.3">
      <c r="A411" s="91" t="s">
        <v>434</v>
      </c>
      <c r="B411" s="303">
        <f t="shared" ref="B411:I411" si="16">B396-B407</f>
        <v>0</v>
      </c>
      <c r="C411" s="303">
        <f t="shared" si="16"/>
        <v>0</v>
      </c>
      <c r="D411" s="303">
        <f t="shared" si="16"/>
        <v>0</v>
      </c>
      <c r="E411" s="303">
        <f t="shared" si="16"/>
        <v>1698416.6</v>
      </c>
      <c r="F411" s="303">
        <f t="shared" si="16"/>
        <v>0</v>
      </c>
      <c r="G411" s="303">
        <f t="shared" si="16"/>
        <v>0</v>
      </c>
      <c r="H411" s="303">
        <f t="shared" si="16"/>
        <v>0</v>
      </c>
      <c r="I411" s="303">
        <f t="shared" si="16"/>
        <v>1698416.6</v>
      </c>
    </row>
    <row r="412" spans="1:9" ht="26.25" customHeight="1" thickBot="1" x14ac:dyDescent="0.3">
      <c r="A412" s="114" t="s">
        <v>435</v>
      </c>
      <c r="B412" s="303">
        <f>B406-B410</f>
        <v>0</v>
      </c>
      <c r="C412" s="303">
        <f t="shared" ref="C412:I412" si="17">C406-C410</f>
        <v>0</v>
      </c>
      <c r="D412" s="303">
        <f t="shared" si="17"/>
        <v>0</v>
      </c>
      <c r="E412" s="303">
        <f t="shared" si="17"/>
        <v>1484408.3900000001</v>
      </c>
      <c r="F412" s="303">
        <f t="shared" si="17"/>
        <v>0</v>
      </c>
      <c r="G412" s="303">
        <f t="shared" si="17"/>
        <v>0</v>
      </c>
      <c r="H412" s="303">
        <f t="shared" si="17"/>
        <v>0</v>
      </c>
      <c r="I412" s="303">
        <f t="shared" si="17"/>
        <v>1484408.3900000001</v>
      </c>
    </row>
    <row r="413" spans="1:9" ht="26.25" customHeight="1" x14ac:dyDescent="0.25">
      <c r="A413" s="425"/>
      <c r="B413" s="426"/>
      <c r="C413" s="426"/>
      <c r="D413" s="426"/>
      <c r="E413" s="426"/>
      <c r="F413" s="426"/>
      <c r="G413" s="426"/>
      <c r="H413" s="426"/>
      <c r="I413" s="426"/>
    </row>
    <row r="415" spans="1:9" ht="15" x14ac:dyDescent="0.25">
      <c r="A415" s="728" t="s">
        <v>436</v>
      </c>
      <c r="B415" s="843"/>
      <c r="C415" s="843"/>
    </row>
    <row r="416" spans="1:9" ht="13.5" thickBot="1" x14ac:dyDescent="0.3">
      <c r="A416" s="271"/>
      <c r="B416" s="427"/>
      <c r="C416" s="427"/>
      <c r="E416" s="428"/>
      <c r="F416" s="428"/>
      <c r="G416" s="428"/>
      <c r="H416" s="428"/>
      <c r="I416" s="428"/>
    </row>
    <row r="417" spans="1:9" ht="13.5" thickBot="1" x14ac:dyDescent="0.3">
      <c r="A417" s="750" t="s">
        <v>294</v>
      </c>
      <c r="B417" s="844"/>
      <c r="C417" s="429" t="s">
        <v>4</v>
      </c>
      <c r="D417" s="275" t="s">
        <v>299</v>
      </c>
    </row>
    <row r="418" spans="1:9" ht="12.75" customHeight="1" x14ac:dyDescent="0.25">
      <c r="A418" s="845" t="s">
        <v>437</v>
      </c>
      <c r="B418" s="846"/>
      <c r="C418" s="430">
        <v>21704.3</v>
      </c>
      <c r="D418" s="430">
        <v>65231.02</v>
      </c>
      <c r="E418" s="431"/>
      <c r="F418" s="431"/>
      <c r="G418" s="432"/>
      <c r="H418" s="431"/>
      <c r="I418" s="431"/>
    </row>
    <row r="419" spans="1:9" ht="13.5" x14ac:dyDescent="0.25">
      <c r="A419" s="847" t="s">
        <v>438</v>
      </c>
      <c r="B419" s="848"/>
      <c r="C419" s="433">
        <v>18602.39</v>
      </c>
      <c r="D419" s="433">
        <v>20154.21</v>
      </c>
      <c r="E419" s="434"/>
      <c r="F419" s="434"/>
      <c r="G419" s="432"/>
      <c r="H419" s="434"/>
      <c r="I419" s="434"/>
    </row>
    <row r="420" spans="1:9" ht="12.75" customHeight="1" x14ac:dyDescent="0.25">
      <c r="A420" s="847" t="s">
        <v>439</v>
      </c>
      <c r="B420" s="848"/>
      <c r="C420" s="433"/>
      <c r="D420" s="433"/>
      <c r="E420" s="435"/>
      <c r="F420" s="435"/>
      <c r="G420" s="436"/>
      <c r="H420" s="435"/>
      <c r="I420" s="435"/>
    </row>
    <row r="421" spans="1:9" ht="12.75" customHeight="1" x14ac:dyDescent="0.25">
      <c r="A421" s="849" t="s">
        <v>440</v>
      </c>
      <c r="B421" s="850"/>
      <c r="C421" s="437">
        <f>C422+C425+C426+C427+C428</f>
        <v>21454994.990000002</v>
      </c>
      <c r="D421" s="437">
        <f>D422+D425+D426+D427+D428</f>
        <v>34437349.640000001</v>
      </c>
      <c r="G421" s="436"/>
    </row>
    <row r="422" spans="1:9" ht="27" customHeight="1" x14ac:dyDescent="0.25">
      <c r="A422" s="752" t="s">
        <v>441</v>
      </c>
      <c r="B422" s="813"/>
      <c r="C422" s="399">
        <f>C423-C424</f>
        <v>0</v>
      </c>
      <c r="D422" s="399">
        <f>D423-D424</f>
        <v>0</v>
      </c>
      <c r="G422" s="436"/>
    </row>
    <row r="423" spans="1:9" ht="13.5" x14ac:dyDescent="0.25">
      <c r="A423" s="869" t="s">
        <v>442</v>
      </c>
      <c r="B423" s="870"/>
      <c r="C423" s="399">
        <v>14775149.16</v>
      </c>
      <c r="D423" s="399">
        <v>15205612.65</v>
      </c>
      <c r="G423" s="436"/>
    </row>
    <row r="424" spans="1:9" ht="25.5" customHeight="1" x14ac:dyDescent="0.25">
      <c r="A424" s="869" t="s">
        <v>443</v>
      </c>
      <c r="B424" s="870"/>
      <c r="C424" s="399">
        <v>14775149.16</v>
      </c>
      <c r="D424" s="399">
        <v>15205612.65</v>
      </c>
      <c r="G424" s="436"/>
    </row>
    <row r="425" spans="1:9" ht="12.75" customHeight="1" x14ac:dyDescent="0.25">
      <c r="A425" s="857" t="s">
        <v>444</v>
      </c>
      <c r="B425" s="858"/>
      <c r="C425" s="300">
        <v>251686</v>
      </c>
      <c r="D425" s="300">
        <v>217371.33</v>
      </c>
      <c r="G425" s="432"/>
    </row>
    <row r="426" spans="1:9" ht="13.5" x14ac:dyDescent="0.25">
      <c r="A426" s="857" t="s">
        <v>445</v>
      </c>
      <c r="B426" s="858"/>
      <c r="C426" s="300">
        <v>16260705.060000001</v>
      </c>
      <c r="D426" s="300">
        <v>13167728.52</v>
      </c>
      <c r="G426" s="436"/>
    </row>
    <row r="427" spans="1:9" ht="13.5" x14ac:dyDescent="0.25">
      <c r="A427" s="857" t="s">
        <v>446</v>
      </c>
      <c r="B427" s="858"/>
      <c r="C427" s="300">
        <v>0</v>
      </c>
      <c r="D427" s="300"/>
      <c r="G427" s="436"/>
    </row>
    <row r="428" spans="1:9" ht="13.5" x14ac:dyDescent="0.25">
      <c r="A428" s="857" t="s">
        <v>447</v>
      </c>
      <c r="B428" s="858"/>
      <c r="C428" s="300">
        <v>4942603.93</v>
      </c>
      <c r="D428" s="300">
        <f>1013976.19+531.9+304453.88+13906165.69+93619.51+4378.48+5729124.14</f>
        <v>21052249.789999999</v>
      </c>
      <c r="G428" s="436"/>
    </row>
    <row r="429" spans="1:9" ht="24.75" customHeight="1" thickBot="1" x14ac:dyDescent="0.3">
      <c r="A429" s="859" t="s">
        <v>448</v>
      </c>
      <c r="B429" s="860"/>
      <c r="C429" s="433"/>
      <c r="D429" s="433"/>
    </row>
    <row r="430" spans="1:9" ht="13.5" thickBot="1" x14ac:dyDescent="0.3">
      <c r="A430" s="861" t="s">
        <v>290</v>
      </c>
      <c r="B430" s="862"/>
      <c r="C430" s="303">
        <f>SUM(C418+C419+C420+C421+C429)</f>
        <v>21495301.680000003</v>
      </c>
      <c r="D430" s="303">
        <f>SUM(D418+D419+D420+D421+D429)</f>
        <v>34522734.869999997</v>
      </c>
    </row>
    <row r="433" spans="1:4" ht="15" x14ac:dyDescent="0.25">
      <c r="A433" s="438" t="s">
        <v>449</v>
      </c>
      <c r="B433" s="428"/>
      <c r="C433" s="428"/>
      <c r="D433" s="428"/>
    </row>
    <row r="434" spans="1:4" ht="13.5" thickBot="1" x14ac:dyDescent="0.3"/>
    <row r="435" spans="1:4" ht="13.5" thickBot="1" x14ac:dyDescent="0.3">
      <c r="A435" s="439" t="s">
        <v>450</v>
      </c>
      <c r="B435" s="440"/>
      <c r="C435" s="440"/>
      <c r="D435" s="441"/>
    </row>
    <row r="436" spans="1:4" ht="13.5" thickBot="1" x14ac:dyDescent="0.3">
      <c r="A436" s="863" t="s">
        <v>4</v>
      </c>
      <c r="B436" s="864"/>
      <c r="C436" s="865" t="s">
        <v>299</v>
      </c>
      <c r="D436" s="866"/>
    </row>
    <row r="437" spans="1:4" ht="13.5" thickBot="1" x14ac:dyDescent="0.3">
      <c r="A437" s="867">
        <v>0</v>
      </c>
      <c r="B437" s="868"/>
      <c r="C437" s="867">
        <v>0</v>
      </c>
      <c r="D437" s="868"/>
    </row>
    <row r="440" spans="1:4" ht="15" x14ac:dyDescent="0.25">
      <c r="A440" s="882" t="s">
        <v>451</v>
      </c>
      <c r="B440" s="882"/>
      <c r="C440" s="882"/>
      <c r="D440" s="775"/>
    </row>
    <row r="441" spans="1:4" ht="14.25" customHeight="1" x14ac:dyDescent="0.25">
      <c r="A441" s="883" t="s">
        <v>452</v>
      </c>
      <c r="B441" s="883"/>
      <c r="C441" s="883"/>
    </row>
    <row r="442" spans="1:4" ht="13.5" thickBot="1" x14ac:dyDescent="0.3">
      <c r="A442" s="442"/>
      <c r="B442" s="443"/>
      <c r="C442" s="443"/>
    </row>
    <row r="443" spans="1:4" ht="13.5" thickBot="1" x14ac:dyDescent="0.3">
      <c r="A443" s="783" t="s">
        <v>241</v>
      </c>
      <c r="B443" s="884"/>
      <c r="C443" s="217" t="s">
        <v>453</v>
      </c>
      <c r="D443" s="217" t="s">
        <v>454</v>
      </c>
    </row>
    <row r="444" spans="1:4" ht="28.15" customHeight="1" x14ac:dyDescent="0.25">
      <c r="A444" s="885" t="s">
        <v>455</v>
      </c>
      <c r="B444" s="886"/>
      <c r="C444" s="444"/>
      <c r="D444" s="445"/>
    </row>
    <row r="445" spans="1:4" x14ac:dyDescent="0.25">
      <c r="A445" s="887" t="s">
        <v>456</v>
      </c>
      <c r="B445" s="888"/>
      <c r="C445" s="446"/>
      <c r="D445" s="447"/>
    </row>
    <row r="446" spans="1:4" x14ac:dyDescent="0.25">
      <c r="A446" s="889" t="s">
        <v>457</v>
      </c>
      <c r="B446" s="890"/>
      <c r="C446" s="448"/>
      <c r="D446" s="449"/>
    </row>
    <row r="447" spans="1:4" x14ac:dyDescent="0.25">
      <c r="A447" s="871" t="s">
        <v>458</v>
      </c>
      <c r="B447" s="872"/>
      <c r="C447" s="446"/>
      <c r="D447" s="447"/>
    </row>
    <row r="448" spans="1:4" ht="13.5" customHeight="1" thickBot="1" x14ac:dyDescent="0.3">
      <c r="A448" s="873" t="s">
        <v>459</v>
      </c>
      <c r="B448" s="874"/>
      <c r="C448" s="450"/>
      <c r="D448" s="451"/>
    </row>
    <row r="452" spans="1:3" x14ac:dyDescent="0.25">
      <c r="A452" s="452" t="s">
        <v>460</v>
      </c>
      <c r="B452" s="452"/>
      <c r="C452" s="452"/>
    </row>
    <row r="453" spans="1:3" ht="13.5" thickBot="1" x14ac:dyDescent="0.3">
      <c r="A453" s="271"/>
      <c r="B453" s="271"/>
      <c r="C453" s="271"/>
    </row>
    <row r="454" spans="1:3" ht="26.25" thickBot="1" x14ac:dyDescent="0.3">
      <c r="A454" s="453"/>
      <c r="B454" s="429" t="s">
        <v>461</v>
      </c>
      <c r="C454" s="295" t="s">
        <v>462</v>
      </c>
    </row>
    <row r="455" spans="1:3" ht="13.5" thickBot="1" x14ac:dyDescent="0.3">
      <c r="A455" s="454" t="s">
        <v>463</v>
      </c>
      <c r="B455" s="455">
        <f>B456+B461</f>
        <v>0</v>
      </c>
      <c r="C455" s="455">
        <f>C456+C461</f>
        <v>0</v>
      </c>
    </row>
    <row r="456" spans="1:3" x14ac:dyDescent="0.25">
      <c r="A456" s="456" t="s">
        <v>464</v>
      </c>
      <c r="B456" s="457">
        <f>SUM(B458:B460)</f>
        <v>0</v>
      </c>
      <c r="C456" s="457">
        <f>SUM(C458:C460)</f>
        <v>0</v>
      </c>
    </row>
    <row r="457" spans="1:3" x14ac:dyDescent="0.25">
      <c r="A457" s="458" t="s">
        <v>244</v>
      </c>
      <c r="B457" s="459"/>
      <c r="C457" s="460"/>
    </row>
    <row r="458" spans="1:3" x14ac:dyDescent="0.25">
      <c r="A458" s="461"/>
      <c r="B458" s="459"/>
      <c r="C458" s="460"/>
    </row>
    <row r="459" spans="1:3" x14ac:dyDescent="0.25">
      <c r="A459" s="461"/>
      <c r="B459" s="459"/>
      <c r="C459" s="460"/>
    </row>
    <row r="460" spans="1:3" ht="13.5" thickBot="1" x14ac:dyDescent="0.3">
      <c r="A460" s="462"/>
      <c r="B460" s="463"/>
      <c r="C460" s="464"/>
    </row>
    <row r="461" spans="1:3" x14ac:dyDescent="0.25">
      <c r="A461" s="456" t="s">
        <v>465</v>
      </c>
      <c r="B461" s="457">
        <f>SUM(B463:B465)</f>
        <v>0</v>
      </c>
      <c r="C461" s="457">
        <f>SUM(C463:C465)</f>
        <v>0</v>
      </c>
    </row>
    <row r="462" spans="1:3" x14ac:dyDescent="0.25">
      <c r="A462" s="458" t="s">
        <v>244</v>
      </c>
      <c r="B462" s="365"/>
      <c r="C462" s="366"/>
    </row>
    <row r="463" spans="1:3" x14ac:dyDescent="0.25">
      <c r="A463" s="465"/>
      <c r="B463" s="365"/>
      <c r="C463" s="366"/>
    </row>
    <row r="464" spans="1:3" x14ac:dyDescent="0.25">
      <c r="A464" s="465"/>
      <c r="B464" s="459"/>
      <c r="C464" s="460"/>
    </row>
    <row r="465" spans="1:9" ht="13.5" thickBot="1" x14ac:dyDescent="0.3">
      <c r="A465" s="466"/>
      <c r="B465" s="463"/>
      <c r="C465" s="464"/>
    </row>
    <row r="466" spans="1:9" ht="13.5" thickBot="1" x14ac:dyDescent="0.3">
      <c r="A466" s="454" t="s">
        <v>466</v>
      </c>
      <c r="B466" s="455">
        <f>B467+B472</f>
        <v>125976.02</v>
      </c>
      <c r="C466" s="455">
        <f>C467+C472</f>
        <v>0</v>
      </c>
    </row>
    <row r="467" spans="1:9" x14ac:dyDescent="0.25">
      <c r="A467" s="467" t="s">
        <v>464</v>
      </c>
      <c r="B467" s="365">
        <f>SUM(B469:B471)</f>
        <v>0</v>
      </c>
      <c r="C467" s="365">
        <f>SUM(C469:C471)</f>
        <v>0</v>
      </c>
    </row>
    <row r="468" spans="1:9" x14ac:dyDescent="0.25">
      <c r="A468" s="468" t="s">
        <v>244</v>
      </c>
      <c r="B468" s="459"/>
      <c r="C468" s="460"/>
    </row>
    <row r="469" spans="1:9" x14ac:dyDescent="0.25">
      <c r="A469" s="465"/>
      <c r="B469" s="459"/>
      <c r="C469" s="460"/>
    </row>
    <row r="470" spans="1:9" x14ac:dyDescent="0.25">
      <c r="A470" s="465"/>
      <c r="B470" s="459"/>
      <c r="C470" s="460"/>
    </row>
    <row r="471" spans="1:9" ht="13.5" thickBot="1" x14ac:dyDescent="0.3">
      <c r="A471" s="466"/>
      <c r="B471" s="463"/>
      <c r="C471" s="464"/>
    </row>
    <row r="472" spans="1:9" x14ac:dyDescent="0.25">
      <c r="A472" s="469" t="s">
        <v>465</v>
      </c>
      <c r="B472" s="470">
        <f>SUM(B474:B476)</f>
        <v>125976.02</v>
      </c>
      <c r="C472" s="470">
        <f>SUM(C474:C476)</f>
        <v>0</v>
      </c>
    </row>
    <row r="473" spans="1:9" x14ac:dyDescent="0.25">
      <c r="A473" s="468" t="s">
        <v>244</v>
      </c>
      <c r="B473" s="459"/>
      <c r="C473" s="459"/>
    </row>
    <row r="474" spans="1:9" x14ac:dyDescent="0.25">
      <c r="A474" s="471" t="s">
        <v>467</v>
      </c>
      <c r="B474" s="459">
        <v>59679.76</v>
      </c>
      <c r="C474" s="459">
        <v>0</v>
      </c>
    </row>
    <row r="475" spans="1:9" x14ac:dyDescent="0.25">
      <c r="A475" s="471" t="s">
        <v>468</v>
      </c>
      <c r="B475" s="459">
        <v>33086.26</v>
      </c>
      <c r="C475" s="459">
        <v>0</v>
      </c>
    </row>
    <row r="476" spans="1:9" ht="13.5" thickBot="1" x14ac:dyDescent="0.25">
      <c r="A476" s="472" t="s">
        <v>469</v>
      </c>
      <c r="B476" s="473">
        <v>33210</v>
      </c>
      <c r="C476" s="474">
        <v>0</v>
      </c>
    </row>
    <row r="477" spans="1:9" x14ac:dyDescent="0.25">
      <c r="A477" s="452"/>
      <c r="B477" s="452"/>
      <c r="C477" s="452"/>
    </row>
    <row r="478" spans="1:9" x14ac:dyDescent="0.25">
      <c r="A478" s="452"/>
      <c r="B478" s="452"/>
      <c r="C478" s="452"/>
    </row>
    <row r="479" spans="1:9" ht="43.5" customHeight="1" x14ac:dyDescent="0.25">
      <c r="A479" s="875" t="s">
        <v>470</v>
      </c>
      <c r="B479" s="875"/>
      <c r="C479" s="875"/>
      <c r="D479" s="875"/>
      <c r="E479" s="876"/>
      <c r="F479" s="876"/>
      <c r="G479" s="876"/>
      <c r="H479" s="876"/>
      <c r="I479" s="876"/>
    </row>
    <row r="480" spans="1:9" ht="13.5" thickBot="1" x14ac:dyDescent="0.3">
      <c r="A480" s="475"/>
      <c r="B480" s="475"/>
      <c r="C480" s="475"/>
      <c r="D480" s="475"/>
      <c r="E480" s="123"/>
      <c r="F480" s="123"/>
      <c r="G480" s="123"/>
      <c r="H480" s="123"/>
      <c r="I480" s="123"/>
    </row>
    <row r="481" spans="1:13" ht="55.5" customHeight="1" thickBot="1" x14ac:dyDescent="0.3">
      <c r="A481" s="780" t="s">
        <v>471</v>
      </c>
      <c r="B481" s="877"/>
      <c r="C481" s="877"/>
      <c r="D481" s="877"/>
      <c r="E481" s="781"/>
    </row>
    <row r="482" spans="1:13" ht="24.75" customHeight="1" thickBot="1" x14ac:dyDescent="0.3">
      <c r="A482" s="878" t="s">
        <v>4</v>
      </c>
      <c r="B482" s="879"/>
      <c r="C482" s="880" t="s">
        <v>5</v>
      </c>
      <c r="D482" s="881"/>
      <c r="E482" s="476" t="s">
        <v>242</v>
      </c>
    </row>
    <row r="483" spans="1:13" ht="20.25" customHeight="1" thickBot="1" x14ac:dyDescent="0.3">
      <c r="A483" s="867"/>
      <c r="B483" s="896"/>
      <c r="C483" s="897"/>
      <c r="D483" s="898"/>
      <c r="E483" s="477"/>
    </row>
    <row r="484" spans="1:13" x14ac:dyDescent="0.25">
      <c r="A484" s="452"/>
      <c r="B484" s="452"/>
      <c r="C484" s="452"/>
    </row>
    <row r="485" spans="1:13" x14ac:dyDescent="0.25">
      <c r="A485" s="452"/>
      <c r="B485" s="452"/>
      <c r="C485" s="452"/>
    </row>
    <row r="486" spans="1:13" x14ac:dyDescent="0.25">
      <c r="A486" s="452"/>
      <c r="B486" s="452"/>
      <c r="C486" s="452"/>
    </row>
    <row r="487" spans="1:13" x14ac:dyDescent="0.25">
      <c r="A487" s="452"/>
      <c r="B487" s="452"/>
      <c r="C487" s="452"/>
    </row>
    <row r="488" spans="1:13" x14ac:dyDescent="0.25">
      <c r="A488" s="452"/>
      <c r="B488" s="452"/>
      <c r="C488" s="452"/>
    </row>
    <row r="489" spans="1:13" x14ac:dyDescent="0.25">
      <c r="A489" s="452"/>
      <c r="B489" s="452"/>
      <c r="C489" s="452"/>
    </row>
    <row r="490" spans="1:13" x14ac:dyDescent="0.25">
      <c r="A490" s="452"/>
      <c r="B490" s="452"/>
      <c r="C490" s="452"/>
    </row>
    <row r="491" spans="1:13" x14ac:dyDescent="0.25">
      <c r="A491" s="452"/>
      <c r="B491" s="452"/>
      <c r="C491" s="452"/>
    </row>
    <row r="492" spans="1:13" x14ac:dyDescent="0.25">
      <c r="A492" s="452"/>
      <c r="B492" s="452"/>
      <c r="C492" s="452"/>
    </row>
    <row r="493" spans="1:13" x14ac:dyDescent="0.25">
      <c r="A493" s="452" t="s">
        <v>472</v>
      </c>
      <c r="B493" s="452"/>
      <c r="C493" s="452"/>
    </row>
    <row r="494" spans="1:13" x14ac:dyDescent="0.25">
      <c r="A494" s="899" t="s">
        <v>473</v>
      </c>
      <c r="B494" s="899"/>
      <c r="C494" s="899"/>
    </row>
    <row r="495" spans="1:13" ht="13.5" thickBot="1" x14ac:dyDescent="0.3">
      <c r="A495" s="452"/>
      <c r="B495" s="452"/>
      <c r="C495" s="452"/>
    </row>
    <row r="496" spans="1:13" ht="26.25" thickBot="1" x14ac:dyDescent="0.3">
      <c r="A496" s="717" t="s">
        <v>474</v>
      </c>
      <c r="B496" s="718"/>
      <c r="C496" s="718"/>
      <c r="D496" s="719"/>
      <c r="E496" s="429" t="s">
        <v>461</v>
      </c>
      <c r="F496" s="295" t="s">
        <v>462</v>
      </c>
      <c r="G496" s="478"/>
      <c r="K496" s="312"/>
      <c r="L496" s="312"/>
      <c r="M496" s="312"/>
    </row>
    <row r="497" spans="1:13" ht="14.25" customHeight="1" thickBot="1" x14ac:dyDescent="0.3">
      <c r="A497" s="756" t="s">
        <v>475</v>
      </c>
      <c r="B497" s="900"/>
      <c r="C497" s="900"/>
      <c r="D497" s="901"/>
      <c r="E497" s="455">
        <f>SUM(E498:E505)</f>
        <v>-6431680.5600000005</v>
      </c>
      <c r="F497" s="455">
        <f>SUM(F498:F505)</f>
        <v>27862135.41</v>
      </c>
      <c r="G497" s="479"/>
      <c r="K497" s="312"/>
      <c r="L497" s="312"/>
      <c r="M497" s="312"/>
    </row>
    <row r="498" spans="1:13" x14ac:dyDescent="0.25">
      <c r="A498" s="902" t="s">
        <v>476</v>
      </c>
      <c r="B498" s="903"/>
      <c r="C498" s="903"/>
      <c r="D498" s="904"/>
      <c r="E498" s="365">
        <v>652846.49</v>
      </c>
      <c r="F498" s="366">
        <v>13834472.35</v>
      </c>
      <c r="G498" s="250"/>
      <c r="K498" s="250"/>
      <c r="L498" s="312"/>
      <c r="M498" s="312"/>
    </row>
    <row r="499" spans="1:13" x14ac:dyDescent="0.25">
      <c r="A499" s="822" t="s">
        <v>477</v>
      </c>
      <c r="B499" s="891"/>
      <c r="C499" s="891"/>
      <c r="D499" s="823"/>
      <c r="E499" s="459">
        <v>-8547825.0600000005</v>
      </c>
      <c r="F499" s="460">
        <v>11270499.800000001</v>
      </c>
      <c r="G499" s="250"/>
      <c r="K499" s="250"/>
      <c r="L499" s="312"/>
      <c r="M499" s="312"/>
    </row>
    <row r="500" spans="1:13" x14ac:dyDescent="0.25">
      <c r="A500" s="822" t="s">
        <v>478</v>
      </c>
      <c r="B500" s="891"/>
      <c r="C500" s="891"/>
      <c r="D500" s="823"/>
      <c r="E500" s="459"/>
      <c r="F500" s="460">
        <v>706372.67</v>
      </c>
      <c r="G500" s="250"/>
    </row>
    <row r="501" spans="1:13" x14ac:dyDescent="0.25">
      <c r="A501" s="892" t="s">
        <v>479</v>
      </c>
      <c r="B501" s="893"/>
      <c r="C501" s="893"/>
      <c r="D501" s="894"/>
      <c r="E501" s="459"/>
      <c r="F501" s="460"/>
      <c r="G501" s="250"/>
    </row>
    <row r="502" spans="1:13" x14ac:dyDescent="0.25">
      <c r="A502" s="822" t="s">
        <v>480</v>
      </c>
      <c r="B502" s="891"/>
      <c r="C502" s="891"/>
      <c r="D502" s="823"/>
      <c r="E502" s="459">
        <v>1411316.94</v>
      </c>
      <c r="F502" s="460">
        <v>1818153.5</v>
      </c>
      <c r="G502" s="250"/>
    </row>
    <row r="503" spans="1:13" ht="24.75" customHeight="1" x14ac:dyDescent="0.25">
      <c r="A503" s="755" t="s">
        <v>481</v>
      </c>
      <c r="B503" s="895"/>
      <c r="C503" s="895"/>
      <c r="D503" s="824"/>
      <c r="E503" s="459"/>
      <c r="F503" s="460"/>
      <c r="G503" s="250"/>
    </row>
    <row r="504" spans="1:13" x14ac:dyDescent="0.25">
      <c r="A504" s="755" t="s">
        <v>482</v>
      </c>
      <c r="B504" s="895"/>
      <c r="C504" s="895"/>
      <c r="D504" s="824"/>
      <c r="E504" s="459"/>
      <c r="F504" s="460">
        <v>168077.72</v>
      </c>
      <c r="G504" s="250"/>
    </row>
    <row r="505" spans="1:13" ht="13.5" thickBot="1" x14ac:dyDescent="0.3">
      <c r="A505" s="762" t="s">
        <v>483</v>
      </c>
      <c r="B505" s="908"/>
      <c r="C505" s="908"/>
      <c r="D505" s="909"/>
      <c r="E505" s="480">
        <v>51981.07</v>
      </c>
      <c r="F505" s="481">
        <v>64559.37</v>
      </c>
      <c r="G505" s="250"/>
    </row>
    <row r="506" spans="1:13" ht="13.5" thickBot="1" x14ac:dyDescent="0.3">
      <c r="A506" s="756" t="s">
        <v>484</v>
      </c>
      <c r="B506" s="900"/>
      <c r="C506" s="900"/>
      <c r="D506" s="901"/>
      <c r="E506" s="482">
        <v>8820.75</v>
      </c>
      <c r="F506" s="483">
        <v>31330.799999999999</v>
      </c>
      <c r="G506" s="484"/>
    </row>
    <row r="507" spans="1:13" ht="13.5" thickBot="1" x14ac:dyDescent="0.3">
      <c r="A507" s="910" t="s">
        <v>485</v>
      </c>
      <c r="B507" s="911"/>
      <c r="C507" s="911"/>
      <c r="D507" s="912"/>
      <c r="E507" s="485"/>
      <c r="F507" s="486"/>
      <c r="G507" s="484"/>
    </row>
    <row r="508" spans="1:13" ht="13.5" thickBot="1" x14ac:dyDescent="0.3">
      <c r="A508" s="910" t="s">
        <v>486</v>
      </c>
      <c r="B508" s="911"/>
      <c r="C508" s="911"/>
      <c r="D508" s="912"/>
      <c r="E508" s="482"/>
      <c r="F508" s="483"/>
      <c r="G508" s="484"/>
    </row>
    <row r="509" spans="1:13" ht="13.5" thickBot="1" x14ac:dyDescent="0.3">
      <c r="A509" s="913" t="s">
        <v>487</v>
      </c>
      <c r="B509" s="914"/>
      <c r="C509" s="914"/>
      <c r="D509" s="915"/>
      <c r="E509" s="482"/>
      <c r="F509" s="483"/>
      <c r="G509" s="484"/>
    </row>
    <row r="510" spans="1:13" ht="13.5" thickBot="1" x14ac:dyDescent="0.3">
      <c r="A510" s="913" t="s">
        <v>488</v>
      </c>
      <c r="B510" s="914"/>
      <c r="C510" s="914"/>
      <c r="D510" s="915"/>
      <c r="E510" s="455">
        <f>E511+E519+E522+E525</f>
        <v>7499499.1500000004</v>
      </c>
      <c r="F510" s="455">
        <f>SUM(F511+F519+F522+F525)</f>
        <v>1510741.2699999998</v>
      </c>
      <c r="G510" s="479"/>
    </row>
    <row r="511" spans="1:13" x14ac:dyDescent="0.25">
      <c r="A511" s="902" t="s">
        <v>489</v>
      </c>
      <c r="B511" s="903"/>
      <c r="C511" s="903"/>
      <c r="D511" s="904"/>
      <c r="E511" s="487">
        <f>SUM(E512:E518)</f>
        <v>0</v>
      </c>
      <c r="F511" s="487">
        <f>SUM(F512:F518)</f>
        <v>0</v>
      </c>
      <c r="G511" s="488"/>
    </row>
    <row r="512" spans="1:13" x14ac:dyDescent="0.25">
      <c r="A512" s="905" t="s">
        <v>490</v>
      </c>
      <c r="B512" s="906"/>
      <c r="C512" s="906"/>
      <c r="D512" s="907"/>
      <c r="E512" s="489"/>
      <c r="F512" s="490"/>
      <c r="G512" s="491"/>
    </row>
    <row r="513" spans="1:7" x14ac:dyDescent="0.25">
      <c r="A513" s="905" t="s">
        <v>491</v>
      </c>
      <c r="B513" s="906"/>
      <c r="C513" s="906"/>
      <c r="D513" s="907"/>
      <c r="E513" s="489"/>
      <c r="F513" s="490"/>
      <c r="G513" s="491"/>
    </row>
    <row r="514" spans="1:7" x14ac:dyDescent="0.25">
      <c r="A514" s="905" t="s">
        <v>492</v>
      </c>
      <c r="B514" s="906"/>
      <c r="C514" s="906"/>
      <c r="D514" s="907"/>
      <c r="E514" s="489"/>
      <c r="F514" s="490"/>
      <c r="G514" s="491"/>
    </row>
    <row r="515" spans="1:7" x14ac:dyDescent="0.25">
      <c r="A515" s="905" t="s">
        <v>493</v>
      </c>
      <c r="B515" s="906"/>
      <c r="C515" s="906"/>
      <c r="D515" s="907"/>
      <c r="E515" s="489"/>
      <c r="F515" s="490"/>
      <c r="G515" s="491"/>
    </row>
    <row r="516" spans="1:7" x14ac:dyDescent="0.25">
      <c r="A516" s="905" t="s">
        <v>494</v>
      </c>
      <c r="B516" s="906"/>
      <c r="C516" s="906"/>
      <c r="D516" s="907"/>
      <c r="E516" s="489"/>
      <c r="F516" s="490"/>
      <c r="G516" s="491"/>
    </row>
    <row r="517" spans="1:7" x14ac:dyDescent="0.25">
      <c r="A517" s="905" t="s">
        <v>495</v>
      </c>
      <c r="B517" s="906"/>
      <c r="C517" s="906"/>
      <c r="D517" s="907"/>
      <c r="E517" s="489"/>
      <c r="F517" s="490"/>
      <c r="G517" s="491"/>
    </row>
    <row r="518" spans="1:7" x14ac:dyDescent="0.25">
      <c r="A518" s="905" t="s">
        <v>447</v>
      </c>
      <c r="B518" s="906"/>
      <c r="C518" s="906"/>
      <c r="D518" s="907"/>
      <c r="E518" s="489"/>
      <c r="F518" s="490"/>
      <c r="G518" s="491"/>
    </row>
    <row r="519" spans="1:7" x14ac:dyDescent="0.25">
      <c r="A519" s="755" t="s">
        <v>496</v>
      </c>
      <c r="B519" s="895"/>
      <c r="C519" s="895"/>
      <c r="D519" s="824"/>
      <c r="E519" s="492">
        <f>SUM(E520:E521)</f>
        <v>0</v>
      </c>
      <c r="F519" s="492">
        <f>SUM(F520:F521)</f>
        <v>0</v>
      </c>
      <c r="G519" s="488"/>
    </row>
    <row r="520" spans="1:7" x14ac:dyDescent="0.25">
      <c r="A520" s="905" t="s">
        <v>497</v>
      </c>
      <c r="B520" s="906"/>
      <c r="C520" s="906"/>
      <c r="D520" s="907"/>
      <c r="E520" s="489"/>
      <c r="F520" s="490"/>
      <c r="G520" s="491"/>
    </row>
    <row r="521" spans="1:7" x14ac:dyDescent="0.25">
      <c r="A521" s="905" t="s">
        <v>498</v>
      </c>
      <c r="B521" s="906"/>
      <c r="C521" s="906"/>
      <c r="D521" s="907"/>
      <c r="E521" s="489"/>
      <c r="F521" s="490"/>
      <c r="G521" s="491"/>
    </row>
    <row r="522" spans="1:7" x14ac:dyDescent="0.25">
      <c r="A522" s="822" t="s">
        <v>499</v>
      </c>
      <c r="B522" s="891"/>
      <c r="C522" s="891"/>
      <c r="D522" s="823"/>
      <c r="E522" s="492">
        <f>SUM(E523:E524)</f>
        <v>0</v>
      </c>
      <c r="F522" s="492">
        <f>SUM(F523:F524)</f>
        <v>0</v>
      </c>
      <c r="G522" s="488"/>
    </row>
    <row r="523" spans="1:7" x14ac:dyDescent="0.25">
      <c r="A523" s="905" t="s">
        <v>500</v>
      </c>
      <c r="B523" s="906"/>
      <c r="C523" s="906"/>
      <c r="D523" s="907"/>
      <c r="E523" s="489"/>
      <c r="F523" s="490"/>
      <c r="G523" s="491"/>
    </row>
    <row r="524" spans="1:7" x14ac:dyDescent="0.25">
      <c r="A524" s="905" t="s">
        <v>501</v>
      </c>
      <c r="B524" s="906"/>
      <c r="C524" s="906"/>
      <c r="D524" s="907"/>
      <c r="E524" s="489"/>
      <c r="F524" s="490"/>
      <c r="G524" s="491"/>
    </row>
    <row r="525" spans="1:7" x14ac:dyDescent="0.25">
      <c r="A525" s="822" t="s">
        <v>502</v>
      </c>
      <c r="B525" s="891"/>
      <c r="C525" s="891"/>
      <c r="D525" s="823"/>
      <c r="E525" s="492">
        <f>SUM(E526:E539)</f>
        <v>7499499.1500000004</v>
      </c>
      <c r="F525" s="492">
        <f>SUM(F526:F539)</f>
        <v>1510741.2699999998</v>
      </c>
      <c r="G525" s="488"/>
    </row>
    <row r="526" spans="1:7" x14ac:dyDescent="0.25">
      <c r="A526" s="905" t="s">
        <v>503</v>
      </c>
      <c r="B526" s="906"/>
      <c r="C526" s="906"/>
      <c r="D526" s="907"/>
      <c r="E526" s="459">
        <v>6838953.6500000004</v>
      </c>
      <c r="F526" s="460">
        <v>787245.83</v>
      </c>
      <c r="G526" s="250"/>
    </row>
    <row r="527" spans="1:7" x14ac:dyDescent="0.25">
      <c r="A527" s="905" t="s">
        <v>504</v>
      </c>
      <c r="B527" s="906"/>
      <c r="C527" s="906"/>
      <c r="D527" s="907"/>
      <c r="E527" s="459"/>
      <c r="F527" s="460"/>
      <c r="G527" s="250"/>
    </row>
    <row r="528" spans="1:7" x14ac:dyDescent="0.25">
      <c r="A528" s="916" t="s">
        <v>505</v>
      </c>
      <c r="B528" s="917"/>
      <c r="C528" s="917"/>
      <c r="D528" s="918"/>
      <c r="E528" s="263"/>
      <c r="F528" s="493"/>
      <c r="G528" s="494"/>
    </row>
    <row r="529" spans="1:9" x14ac:dyDescent="0.25">
      <c r="A529" s="905" t="s">
        <v>506</v>
      </c>
      <c r="B529" s="906"/>
      <c r="C529" s="906"/>
      <c r="D529" s="907"/>
      <c r="E529" s="459"/>
      <c r="F529" s="460"/>
      <c r="G529" s="250"/>
    </row>
    <row r="530" spans="1:9" x14ac:dyDescent="0.25">
      <c r="A530" s="905" t="s">
        <v>507</v>
      </c>
      <c r="B530" s="906"/>
      <c r="C530" s="906"/>
      <c r="D530" s="907"/>
      <c r="E530" s="459"/>
      <c r="F530" s="460"/>
      <c r="G530" s="250"/>
    </row>
    <row r="531" spans="1:9" x14ac:dyDescent="0.25">
      <c r="A531" s="905" t="s">
        <v>508</v>
      </c>
      <c r="B531" s="906"/>
      <c r="C531" s="906"/>
      <c r="D531" s="907"/>
      <c r="E531" s="459"/>
      <c r="F531" s="460"/>
      <c r="G531" s="250"/>
    </row>
    <row r="532" spans="1:9" x14ac:dyDescent="0.25">
      <c r="A532" s="905" t="s">
        <v>509</v>
      </c>
      <c r="B532" s="906"/>
      <c r="C532" s="906"/>
      <c r="D532" s="907"/>
      <c r="E532" s="459"/>
      <c r="F532" s="460"/>
      <c r="G532" s="250"/>
    </row>
    <row r="533" spans="1:9" x14ac:dyDescent="0.25">
      <c r="A533" s="905" t="s">
        <v>510</v>
      </c>
      <c r="B533" s="906"/>
      <c r="C533" s="906"/>
      <c r="D533" s="907"/>
      <c r="E533" s="459"/>
      <c r="F533" s="460"/>
      <c r="G533" s="250"/>
    </row>
    <row r="534" spans="1:9" x14ac:dyDescent="0.25">
      <c r="A534" s="905" t="s">
        <v>511</v>
      </c>
      <c r="B534" s="906"/>
      <c r="C534" s="906"/>
      <c r="D534" s="907"/>
      <c r="E534" s="459"/>
      <c r="F534" s="460"/>
      <c r="G534" s="250"/>
    </row>
    <row r="535" spans="1:9" x14ac:dyDescent="0.25">
      <c r="A535" s="919" t="s">
        <v>512</v>
      </c>
      <c r="B535" s="920"/>
      <c r="C535" s="920"/>
      <c r="D535" s="921"/>
      <c r="E535" s="459">
        <v>644610.42000000004</v>
      </c>
      <c r="F535" s="460">
        <v>696113.24</v>
      </c>
      <c r="G535" s="250"/>
    </row>
    <row r="536" spans="1:9" x14ac:dyDescent="0.25">
      <c r="A536" s="919" t="s">
        <v>513</v>
      </c>
      <c r="B536" s="920"/>
      <c r="C536" s="920"/>
      <c r="D536" s="921"/>
      <c r="E536" s="459"/>
      <c r="F536" s="460"/>
      <c r="G536" s="250"/>
    </row>
    <row r="537" spans="1:9" x14ac:dyDescent="0.25">
      <c r="A537" s="919" t="s">
        <v>514</v>
      </c>
      <c r="B537" s="920"/>
      <c r="C537" s="920"/>
      <c r="D537" s="921"/>
      <c r="E537" s="459"/>
      <c r="F537" s="460"/>
      <c r="G537" s="250"/>
    </row>
    <row r="538" spans="1:9" x14ac:dyDescent="0.25">
      <c r="A538" s="922" t="s">
        <v>515</v>
      </c>
      <c r="B538" s="923"/>
      <c r="C538" s="923"/>
      <c r="D538" s="924"/>
      <c r="E538" s="459"/>
      <c r="F538" s="460"/>
      <c r="G538" s="250"/>
    </row>
    <row r="539" spans="1:9" ht="15.75" customHeight="1" thickBot="1" x14ac:dyDescent="0.3">
      <c r="A539" s="925" t="s">
        <v>516</v>
      </c>
      <c r="B539" s="926"/>
      <c r="C539" s="926"/>
      <c r="D539" s="927"/>
      <c r="E539" s="459">
        <v>15935.08</v>
      </c>
      <c r="F539" s="460">
        <v>27382.2</v>
      </c>
      <c r="G539" s="250"/>
      <c r="I539" s="494"/>
    </row>
    <row r="540" spans="1:9" ht="13.5" thickBot="1" x14ac:dyDescent="0.3">
      <c r="A540" s="928" t="s">
        <v>517</v>
      </c>
      <c r="B540" s="929"/>
      <c r="C540" s="929"/>
      <c r="D540" s="930"/>
      <c r="E540" s="369">
        <f>SUM(E497+E506+E507+E508+E509+E510)</f>
        <v>1076639.3399999999</v>
      </c>
      <c r="F540" s="369">
        <f>SUM(F497+F506+F507+F508+F509+F510)</f>
        <v>29404207.48</v>
      </c>
      <c r="G540" s="479"/>
    </row>
    <row r="542" spans="1:9" x14ac:dyDescent="0.2">
      <c r="A542" s="933" t="s">
        <v>518</v>
      </c>
      <c r="B542" s="934"/>
      <c r="C542" s="934"/>
      <c r="D542" s="934"/>
    </row>
    <row r="543" spans="1:9" ht="13.5" thickBot="1" x14ac:dyDescent="0.25">
      <c r="A543" s="452"/>
      <c r="B543" s="452"/>
      <c r="C543" s="293"/>
    </row>
    <row r="544" spans="1:9" ht="12.75" customHeight="1" x14ac:dyDescent="0.25">
      <c r="A544" s="935" t="s">
        <v>519</v>
      </c>
      <c r="B544" s="936"/>
      <c r="C544" s="720" t="s">
        <v>461</v>
      </c>
      <c r="D544" s="720" t="s">
        <v>462</v>
      </c>
    </row>
    <row r="545" spans="1:5" ht="13.5" thickBot="1" x14ac:dyDescent="0.3">
      <c r="A545" s="939"/>
      <c r="B545" s="940"/>
      <c r="C545" s="937"/>
      <c r="D545" s="938"/>
    </row>
    <row r="546" spans="1:5" x14ac:dyDescent="0.25">
      <c r="A546" s="941" t="s">
        <v>520</v>
      </c>
      <c r="B546" s="942"/>
      <c r="C546" s="365">
        <v>8705760.0800000001</v>
      </c>
      <c r="D546" s="366">
        <v>9034558.1500000004</v>
      </c>
    </row>
    <row r="547" spans="1:5" x14ac:dyDescent="0.25">
      <c r="A547" s="811" t="s">
        <v>521</v>
      </c>
      <c r="B547" s="812"/>
      <c r="C547" s="459">
        <v>0</v>
      </c>
      <c r="D547" s="460">
        <v>0</v>
      </c>
    </row>
    <row r="548" spans="1:5" x14ac:dyDescent="0.25">
      <c r="A548" s="814" t="s">
        <v>522</v>
      </c>
      <c r="B548" s="815"/>
      <c r="C548" s="459">
        <v>13592164.640000001</v>
      </c>
      <c r="D548" s="460">
        <f>14152234.04+2480+4975</f>
        <v>14159689.039999999</v>
      </c>
    </row>
    <row r="549" spans="1:5" ht="30" customHeight="1" x14ac:dyDescent="0.25">
      <c r="A549" s="857" t="s">
        <v>523</v>
      </c>
      <c r="B549" s="858"/>
      <c r="C549" s="459">
        <v>0</v>
      </c>
      <c r="D549" s="460">
        <v>0</v>
      </c>
    </row>
    <row r="550" spans="1:5" ht="43.9" customHeight="1" x14ac:dyDescent="0.25">
      <c r="A550" s="752" t="s">
        <v>524</v>
      </c>
      <c r="B550" s="813"/>
      <c r="C550" s="459">
        <v>0</v>
      </c>
      <c r="D550" s="460">
        <v>348992.98</v>
      </c>
    </row>
    <row r="551" spans="1:5" ht="27" customHeight="1" x14ac:dyDescent="0.25">
      <c r="A551" s="752" t="s">
        <v>525</v>
      </c>
      <c r="B551" s="813"/>
      <c r="C551" s="459">
        <v>13668.2</v>
      </c>
      <c r="D551" s="460">
        <v>21103.03</v>
      </c>
    </row>
    <row r="552" spans="1:5" ht="12.75" customHeight="1" x14ac:dyDescent="0.25">
      <c r="A552" s="931" t="s">
        <v>526</v>
      </c>
      <c r="B552" s="932"/>
      <c r="C552" s="458">
        <v>0</v>
      </c>
      <c r="D552" s="495">
        <v>0</v>
      </c>
      <c r="E552" s="494"/>
    </row>
    <row r="553" spans="1:5" ht="28.9" customHeight="1" x14ac:dyDescent="0.25">
      <c r="A553" s="752" t="s">
        <v>527</v>
      </c>
      <c r="B553" s="813"/>
      <c r="C553" s="459">
        <v>348390.84</v>
      </c>
      <c r="D553" s="460">
        <v>392814.15</v>
      </c>
    </row>
    <row r="554" spans="1:5" ht="35.450000000000003" customHeight="1" x14ac:dyDescent="0.25">
      <c r="A554" s="857" t="s">
        <v>528</v>
      </c>
      <c r="B554" s="858"/>
      <c r="C554" s="496">
        <v>108541.49</v>
      </c>
      <c r="D554" s="460">
        <v>52230.57</v>
      </c>
    </row>
    <row r="555" spans="1:5" ht="13.5" thickBot="1" x14ac:dyDescent="0.3">
      <c r="A555" s="958" t="s">
        <v>211</v>
      </c>
      <c r="B555" s="959"/>
      <c r="C555" s="497">
        <v>0</v>
      </c>
      <c r="D555" s="498">
        <v>0</v>
      </c>
    </row>
    <row r="556" spans="1:5" ht="13.5" thickBot="1" x14ac:dyDescent="0.3">
      <c r="A556" s="818" t="s">
        <v>275</v>
      </c>
      <c r="B556" s="819"/>
      <c r="C556" s="369">
        <f>SUM(C546:C555)</f>
        <v>22768525.249999996</v>
      </c>
      <c r="D556" s="369">
        <f>SUM(D546:D555)</f>
        <v>24009387.919999998</v>
      </c>
    </row>
    <row r="559" spans="1:5" x14ac:dyDescent="0.25">
      <c r="A559" s="899" t="s">
        <v>529</v>
      </c>
      <c r="B559" s="899"/>
      <c r="C559" s="899"/>
    </row>
    <row r="560" spans="1:5" ht="7.9" customHeight="1" thickBot="1" x14ac:dyDescent="0.3">
      <c r="A560" s="452"/>
      <c r="B560" s="452"/>
      <c r="C560" s="452"/>
    </row>
    <row r="561" spans="1:6" ht="26.25" thickBot="1" x14ac:dyDescent="0.3">
      <c r="A561" s="960" t="s">
        <v>530</v>
      </c>
      <c r="B561" s="961"/>
      <c r="C561" s="961"/>
      <c r="D561" s="962"/>
      <c r="E561" s="429" t="s">
        <v>461</v>
      </c>
      <c r="F561" s="295" t="s">
        <v>462</v>
      </c>
    </row>
    <row r="562" spans="1:6" ht="13.5" thickBot="1" x14ac:dyDescent="0.3">
      <c r="A562" s="756" t="s">
        <v>531</v>
      </c>
      <c r="B562" s="900"/>
      <c r="C562" s="900"/>
      <c r="D562" s="901"/>
      <c r="E562" s="499">
        <f>E563+E564+E565</f>
        <v>53151435.329999998</v>
      </c>
      <c r="F562" s="499">
        <f>F563+F564+F565</f>
        <v>40037800.640000001</v>
      </c>
    </row>
    <row r="563" spans="1:6" x14ac:dyDescent="0.25">
      <c r="A563" s="943" t="s">
        <v>532</v>
      </c>
      <c r="B563" s="944"/>
      <c r="C563" s="944"/>
      <c r="D563" s="945"/>
      <c r="E563" s="457"/>
      <c r="F563" s="500">
        <v>61698800</v>
      </c>
    </row>
    <row r="564" spans="1:6" x14ac:dyDescent="0.25">
      <c r="A564" s="946" t="s">
        <v>533</v>
      </c>
      <c r="B564" s="947"/>
      <c r="C564" s="947"/>
      <c r="D564" s="948"/>
      <c r="E564" s="459">
        <v>14300</v>
      </c>
      <c r="F564" s="460">
        <v>208158</v>
      </c>
    </row>
    <row r="565" spans="1:6" ht="13.5" thickBot="1" x14ac:dyDescent="0.3">
      <c r="A565" s="949" t="s">
        <v>534</v>
      </c>
      <c r="B565" s="950"/>
      <c r="C565" s="950"/>
      <c r="D565" s="951"/>
      <c r="E565" s="463">
        <v>53137135.329999998</v>
      </c>
      <c r="F565" s="464">
        <v>-21869157.359999999</v>
      </c>
    </row>
    <row r="566" spans="1:6" ht="13.5" thickBot="1" x14ac:dyDescent="0.3">
      <c r="A566" s="952" t="s">
        <v>535</v>
      </c>
      <c r="B566" s="953"/>
      <c r="C566" s="953"/>
      <c r="D566" s="954"/>
      <c r="E566" s="499">
        <v>0</v>
      </c>
      <c r="F566" s="501">
        <v>11484.98</v>
      </c>
    </row>
    <row r="567" spans="1:6" ht="13.5" thickBot="1" x14ac:dyDescent="0.3">
      <c r="A567" s="955" t="s">
        <v>536</v>
      </c>
      <c r="B567" s="956"/>
      <c r="C567" s="956"/>
      <c r="D567" s="957"/>
      <c r="E567" s="502">
        <f>SUM(E568:E577)</f>
        <v>115735832</v>
      </c>
      <c r="F567" s="502">
        <f>SUM(F568:F577)</f>
        <v>112307928.55</v>
      </c>
    </row>
    <row r="568" spans="1:6" x14ac:dyDescent="0.25">
      <c r="A568" s="966" t="s">
        <v>537</v>
      </c>
      <c r="B568" s="967"/>
      <c r="C568" s="967"/>
      <c r="D568" s="968"/>
      <c r="E568" s="503"/>
      <c r="F568" s="503">
        <v>3043365.22</v>
      </c>
    </row>
    <row r="569" spans="1:6" x14ac:dyDescent="0.25">
      <c r="A569" s="892" t="s">
        <v>538</v>
      </c>
      <c r="B569" s="893"/>
      <c r="C569" s="893"/>
      <c r="D569" s="894"/>
      <c r="E569" s="492"/>
      <c r="F569" s="492"/>
    </row>
    <row r="570" spans="1:6" x14ac:dyDescent="0.25">
      <c r="A570" s="892" t="s">
        <v>539</v>
      </c>
      <c r="B570" s="893"/>
      <c r="C570" s="893"/>
      <c r="D570" s="894"/>
      <c r="E570" s="459">
        <v>98504.63</v>
      </c>
      <c r="F570" s="459">
        <v>255744.56</v>
      </c>
    </row>
    <row r="571" spans="1:6" x14ac:dyDescent="0.25">
      <c r="A571" s="892" t="s">
        <v>540</v>
      </c>
      <c r="B571" s="893"/>
      <c r="C571" s="893"/>
      <c r="D571" s="894"/>
      <c r="E571" s="459"/>
      <c r="F571" s="460"/>
    </row>
    <row r="572" spans="1:6" x14ac:dyDescent="0.25">
      <c r="A572" s="892" t="s">
        <v>541</v>
      </c>
      <c r="B572" s="893"/>
      <c r="C572" s="893"/>
      <c r="D572" s="894"/>
      <c r="E572" s="459"/>
      <c r="F572" s="460"/>
    </row>
    <row r="573" spans="1:6" x14ac:dyDescent="0.25">
      <c r="A573" s="892" t="s">
        <v>542</v>
      </c>
      <c r="B573" s="893"/>
      <c r="C573" s="893"/>
      <c r="D573" s="894"/>
      <c r="E573" s="497">
        <f>37570372.43+384044.36+12088278.66</f>
        <v>50042695.450000003</v>
      </c>
      <c r="F573" s="498">
        <f>33899474.18+505170.98+12526587.31</f>
        <v>46931232.469999999</v>
      </c>
    </row>
    <row r="574" spans="1:6" x14ac:dyDescent="0.25">
      <c r="A574" s="892" t="s">
        <v>543</v>
      </c>
      <c r="B574" s="893"/>
      <c r="C574" s="893"/>
      <c r="D574" s="894"/>
      <c r="E574" s="497">
        <f>51048353.73</f>
        <v>51048353.729999997</v>
      </c>
      <c r="F574" s="498">
        <v>60554294.07</v>
      </c>
    </row>
    <row r="575" spans="1:6" ht="31.15" customHeight="1" x14ac:dyDescent="0.25">
      <c r="A575" s="946" t="s">
        <v>544</v>
      </c>
      <c r="B575" s="947"/>
      <c r="C575" s="947"/>
      <c r="D575" s="948"/>
      <c r="E575" s="459">
        <v>28571.38</v>
      </c>
      <c r="F575" s="460"/>
    </row>
    <row r="576" spans="1:6" ht="54.6" customHeight="1" x14ac:dyDescent="0.25">
      <c r="A576" s="946" t="s">
        <v>545</v>
      </c>
      <c r="B576" s="947"/>
      <c r="C576" s="947"/>
      <c r="D576" s="948"/>
      <c r="E576" s="497"/>
      <c r="F576" s="498"/>
    </row>
    <row r="577" spans="1:9" ht="63.6" customHeight="1" thickBot="1" x14ac:dyDescent="0.3">
      <c r="A577" s="949" t="s">
        <v>546</v>
      </c>
      <c r="B577" s="950"/>
      <c r="C577" s="950"/>
      <c r="D577" s="951"/>
      <c r="E577" s="497">
        <v>14517706.810000001</v>
      </c>
      <c r="F577" s="498">
        <v>1523292.23</v>
      </c>
    </row>
    <row r="578" spans="1:9" ht="13.5" thickBot="1" x14ac:dyDescent="0.3">
      <c r="A578" s="963" t="s">
        <v>275</v>
      </c>
      <c r="B578" s="964"/>
      <c r="C578" s="964"/>
      <c r="D578" s="965"/>
      <c r="E578" s="339">
        <f>SUM(E562+E566+E567)</f>
        <v>168887267.32999998</v>
      </c>
      <c r="F578" s="339">
        <f>SUM(F562+F566+F567)</f>
        <v>152357214.16999999</v>
      </c>
    </row>
    <row r="579" spans="1:9" ht="18" customHeight="1" x14ac:dyDescent="0.25"/>
    <row r="580" spans="1:9" ht="18" customHeight="1" x14ac:dyDescent="0.25"/>
    <row r="581" spans="1:9" x14ac:dyDescent="0.2">
      <c r="A581" s="933" t="s">
        <v>547</v>
      </c>
      <c r="B581" s="934"/>
      <c r="C581" s="934"/>
      <c r="D581" s="934"/>
    </row>
    <row r="582" spans="1:9" ht="17.45" customHeight="1" thickBot="1" x14ac:dyDescent="0.25">
      <c r="A582" s="452"/>
      <c r="B582" s="452"/>
      <c r="C582" s="293"/>
      <c r="D582" s="293"/>
    </row>
    <row r="583" spans="1:9" ht="26.25" thickBot="1" x14ac:dyDescent="0.3">
      <c r="A583" s="717" t="s">
        <v>548</v>
      </c>
      <c r="B583" s="718"/>
      <c r="C583" s="718"/>
      <c r="D583" s="719"/>
      <c r="E583" s="429" t="s">
        <v>461</v>
      </c>
      <c r="F583" s="295" t="s">
        <v>462</v>
      </c>
    </row>
    <row r="584" spans="1:9" ht="30.75" customHeight="1" thickBot="1" x14ac:dyDescent="0.3">
      <c r="A584" s="910" t="s">
        <v>549</v>
      </c>
      <c r="B584" s="911"/>
      <c r="C584" s="911"/>
      <c r="D584" s="912"/>
      <c r="E584" s="482"/>
      <c r="F584" s="482"/>
    </row>
    <row r="585" spans="1:9" ht="13.5" thickBot="1" x14ac:dyDescent="0.3">
      <c r="A585" s="756" t="s">
        <v>550</v>
      </c>
      <c r="B585" s="900"/>
      <c r="C585" s="900"/>
      <c r="D585" s="901"/>
      <c r="E585" s="455">
        <f>SUM(E586+E587+E591)</f>
        <v>115912153.20999999</v>
      </c>
      <c r="F585" s="455">
        <f>SUM(F586+F587+F591)</f>
        <v>167059732.03</v>
      </c>
    </row>
    <row r="586" spans="1:9" x14ac:dyDescent="0.25">
      <c r="A586" s="973" t="s">
        <v>551</v>
      </c>
      <c r="B586" s="974"/>
      <c r="C586" s="974"/>
      <c r="D586" s="975"/>
      <c r="E586" s="364"/>
      <c r="F586" s="364">
        <v>10500</v>
      </c>
    </row>
    <row r="587" spans="1:9" x14ac:dyDescent="0.25">
      <c r="A587" s="742" t="s">
        <v>552</v>
      </c>
      <c r="B587" s="976"/>
      <c r="C587" s="976"/>
      <c r="D587" s="977"/>
      <c r="E587" s="504">
        <f>SUM(E588:E590)</f>
        <v>52764212.839999996</v>
      </c>
      <c r="F587" s="504">
        <f>SUM(F588:F590)</f>
        <v>44277605.230000004</v>
      </c>
    </row>
    <row r="588" spans="1:9" ht="27.6" customHeight="1" x14ac:dyDescent="0.25">
      <c r="A588" s="946" t="s">
        <v>553</v>
      </c>
      <c r="B588" s="947"/>
      <c r="C588" s="947"/>
      <c r="D588" s="948"/>
      <c r="E588" s="492"/>
      <c r="F588" s="492"/>
    </row>
    <row r="589" spans="1:9" x14ac:dyDescent="0.25">
      <c r="A589" s="946" t="s">
        <v>554</v>
      </c>
      <c r="B589" s="947"/>
      <c r="C589" s="947"/>
      <c r="D589" s="948"/>
      <c r="E589" s="492">
        <v>214008.21</v>
      </c>
      <c r="F589" s="492">
        <v>214008.21</v>
      </c>
    </row>
    <row r="590" spans="1:9" x14ac:dyDescent="0.25">
      <c r="A590" s="946" t="s">
        <v>555</v>
      </c>
      <c r="B590" s="947"/>
      <c r="C590" s="947"/>
      <c r="D590" s="948"/>
      <c r="E590" s="459">
        <f>34065965.05+17967679.05+516560.53</f>
        <v>52550204.629999995</v>
      </c>
      <c r="F590" s="459">
        <f>30763975.82+12770424.74+529196.46</f>
        <v>44063597.020000003</v>
      </c>
    </row>
    <row r="591" spans="1:9" x14ac:dyDescent="0.25">
      <c r="A591" s="837" t="s">
        <v>556</v>
      </c>
      <c r="B591" s="969"/>
      <c r="C591" s="969"/>
      <c r="D591" s="838"/>
      <c r="E591" s="504">
        <f>SUM(E593:E596)</f>
        <v>63147940.369999997</v>
      </c>
      <c r="F591" s="504">
        <f>SUM(F593:F596)</f>
        <v>122771626.8</v>
      </c>
    </row>
    <row r="592" spans="1:9" x14ac:dyDescent="0.25">
      <c r="A592" s="946" t="s">
        <v>557</v>
      </c>
      <c r="B592" s="947"/>
      <c r="C592" s="947"/>
      <c r="D592" s="948"/>
      <c r="E592" s="504"/>
      <c r="F592" s="504"/>
      <c r="G592" s="359"/>
      <c r="H592" s="359"/>
      <c r="I592" s="505"/>
    </row>
    <row r="593" spans="1:6" x14ac:dyDescent="0.25">
      <c r="A593" s="755" t="s">
        <v>558</v>
      </c>
      <c r="B593" s="895"/>
      <c r="C593" s="895"/>
      <c r="D593" s="824"/>
      <c r="E593" s="459">
        <v>60554294.07</v>
      </c>
      <c r="F593" s="459">
        <v>61867016.170000002</v>
      </c>
    </row>
    <row r="594" spans="1:6" x14ac:dyDescent="0.25">
      <c r="A594" s="970" t="s">
        <v>559</v>
      </c>
      <c r="B594" s="971"/>
      <c r="C594" s="971"/>
      <c r="D594" s="972"/>
      <c r="E594" s="459">
        <v>320137.32</v>
      </c>
      <c r="F594" s="459">
        <v>433886.71999999997</v>
      </c>
    </row>
    <row r="595" spans="1:6" x14ac:dyDescent="0.25">
      <c r="A595" s="970" t="s">
        <v>560</v>
      </c>
      <c r="B595" s="971"/>
      <c r="C595" s="971"/>
      <c r="D595" s="972"/>
      <c r="E595" s="459"/>
      <c r="F595" s="459"/>
    </row>
    <row r="596" spans="1:6" ht="55.15" customHeight="1" thickBot="1" x14ac:dyDescent="0.3">
      <c r="A596" s="949" t="s">
        <v>561</v>
      </c>
      <c r="B596" s="950"/>
      <c r="C596" s="950"/>
      <c r="D596" s="951"/>
      <c r="E596" s="463">
        <f>2273508.98</f>
        <v>2273508.98</v>
      </c>
      <c r="F596" s="463">
        <f>60470549.51+174.4</f>
        <v>60470723.909999996</v>
      </c>
    </row>
    <row r="597" spans="1:6" ht="13.5" thickBot="1" x14ac:dyDescent="0.3">
      <c r="A597" s="963" t="s">
        <v>562</v>
      </c>
      <c r="B597" s="964"/>
      <c r="C597" s="964"/>
      <c r="D597" s="965"/>
      <c r="E597" s="339">
        <f>SUM(E584+E585)</f>
        <v>115912153.20999999</v>
      </c>
      <c r="F597" s="339">
        <f>SUM(F584+F585)</f>
        <v>167059732.03</v>
      </c>
    </row>
    <row r="600" spans="1:6" x14ac:dyDescent="0.2">
      <c r="A600" s="506" t="s">
        <v>563</v>
      </c>
      <c r="B600" s="507"/>
      <c r="C600" s="507"/>
      <c r="D600" s="508"/>
      <c r="E600" s="508"/>
      <c r="F600" s="508"/>
    </row>
    <row r="601" spans="1:6" ht="13.5" thickBot="1" x14ac:dyDescent="0.25">
      <c r="A601" s="110"/>
      <c r="B601" s="110"/>
      <c r="C601" s="110"/>
    </row>
    <row r="602" spans="1:6" ht="26.25" thickBot="1" x14ac:dyDescent="0.3">
      <c r="A602" s="984"/>
      <c r="B602" s="985"/>
      <c r="C602" s="985"/>
      <c r="D602" s="986"/>
      <c r="E602" s="429" t="s">
        <v>461</v>
      </c>
      <c r="F602" s="295" t="s">
        <v>462</v>
      </c>
    </row>
    <row r="603" spans="1:6" ht="13.5" thickBot="1" x14ac:dyDescent="0.3">
      <c r="A603" s="987" t="s">
        <v>564</v>
      </c>
      <c r="B603" s="988"/>
      <c r="C603" s="988"/>
      <c r="D603" s="989"/>
      <c r="E603" s="455"/>
      <c r="F603" s="455"/>
    </row>
    <row r="604" spans="1:6" ht="13.5" thickBot="1" x14ac:dyDescent="0.3">
      <c r="A604" s="952" t="s">
        <v>565</v>
      </c>
      <c r="B604" s="953"/>
      <c r="C604" s="953"/>
      <c r="D604" s="954"/>
      <c r="E604" s="455">
        <f>SUM(E605:E606)</f>
        <v>215148.29</v>
      </c>
      <c r="F604" s="455">
        <f>SUM(F605:F606)</f>
        <v>1224316.95</v>
      </c>
    </row>
    <row r="605" spans="1:6" ht="36.75" customHeight="1" x14ac:dyDescent="0.25">
      <c r="A605" s="943" t="s">
        <v>566</v>
      </c>
      <c r="B605" s="944"/>
      <c r="C605" s="944"/>
      <c r="D605" s="945"/>
      <c r="E605" s="365">
        <v>215148.29</v>
      </c>
      <c r="F605" s="366">
        <f>277838.27+915177.96+31300.72</f>
        <v>1224316.95</v>
      </c>
    </row>
    <row r="606" spans="1:6" ht="16.149999999999999" customHeight="1" thickBot="1" x14ac:dyDescent="0.3">
      <c r="A606" s="978" t="s">
        <v>567</v>
      </c>
      <c r="B606" s="979"/>
      <c r="C606" s="979"/>
      <c r="D606" s="980"/>
      <c r="E606" s="497"/>
      <c r="F606" s="498"/>
    </row>
    <row r="607" spans="1:6" ht="13.5" thickBot="1" x14ac:dyDescent="0.3">
      <c r="A607" s="952" t="s">
        <v>568</v>
      </c>
      <c r="B607" s="953"/>
      <c r="C607" s="953"/>
      <c r="D607" s="954"/>
      <c r="E607" s="455">
        <f>SUM(E608:E614)</f>
        <v>25854905.289999999</v>
      </c>
      <c r="F607" s="455">
        <f>SUM(F608:F614)</f>
        <v>14884788.940000001</v>
      </c>
    </row>
    <row r="608" spans="1:6" x14ac:dyDescent="0.25">
      <c r="A608" s="966" t="s">
        <v>569</v>
      </c>
      <c r="B608" s="967"/>
      <c r="C608" s="967"/>
      <c r="D608" s="968"/>
      <c r="E608" s="509"/>
      <c r="F608" s="510"/>
    </row>
    <row r="609" spans="1:6" x14ac:dyDescent="0.25">
      <c r="A609" s="981" t="s">
        <v>570</v>
      </c>
      <c r="B609" s="982"/>
      <c r="C609" s="982"/>
      <c r="D609" s="983"/>
      <c r="E609" s="365"/>
      <c r="F609" s="366"/>
    </row>
    <row r="610" spans="1:6" x14ac:dyDescent="0.25">
      <c r="A610" s="892" t="s">
        <v>571</v>
      </c>
      <c r="B610" s="893"/>
      <c r="C610" s="893"/>
      <c r="D610" s="894"/>
      <c r="E610" s="365">
        <f>4450764.77+15747408.57+170239.45</f>
        <v>20368412.789999999</v>
      </c>
      <c r="F610" s="366">
        <f>4031512.49+10518244.88+191307.07</f>
        <v>14741064.440000001</v>
      </c>
    </row>
    <row r="611" spans="1:6" x14ac:dyDescent="0.25">
      <c r="A611" s="946" t="s">
        <v>572</v>
      </c>
      <c r="B611" s="947"/>
      <c r="C611" s="947"/>
      <c r="D611" s="948"/>
      <c r="E611" s="459"/>
      <c r="F611" s="460"/>
    </row>
    <row r="612" spans="1:6" x14ac:dyDescent="0.25">
      <c r="A612" s="946" t="s">
        <v>573</v>
      </c>
      <c r="B612" s="947"/>
      <c r="C612" s="947"/>
      <c r="D612" s="948"/>
      <c r="E612" s="497"/>
      <c r="F612" s="498"/>
    </row>
    <row r="613" spans="1:6" x14ac:dyDescent="0.25">
      <c r="A613" s="946" t="s">
        <v>574</v>
      </c>
      <c r="B613" s="947"/>
      <c r="C613" s="947"/>
      <c r="D613" s="948"/>
      <c r="E613" s="497">
        <v>5486492.5</v>
      </c>
      <c r="F613" s="498">
        <v>143724.5</v>
      </c>
    </row>
    <row r="614" spans="1:6" ht="13.5" thickBot="1" x14ac:dyDescent="0.3">
      <c r="A614" s="990" t="s">
        <v>329</v>
      </c>
      <c r="B614" s="991"/>
      <c r="C614" s="991"/>
      <c r="D614" s="992"/>
      <c r="E614" s="497"/>
      <c r="F614" s="498"/>
    </row>
    <row r="615" spans="1:6" ht="13.5" thickBot="1" x14ac:dyDescent="0.3">
      <c r="A615" s="963" t="s">
        <v>275</v>
      </c>
      <c r="B615" s="964"/>
      <c r="C615" s="964"/>
      <c r="D615" s="965"/>
      <c r="E615" s="339">
        <f>E603+E604+E607</f>
        <v>26070053.579999998</v>
      </c>
      <c r="F615" s="339">
        <f>F603+F604+F607</f>
        <v>16109105.890000001</v>
      </c>
    </row>
    <row r="618" spans="1:6" x14ac:dyDescent="0.25">
      <c r="A618" s="899" t="s">
        <v>575</v>
      </c>
      <c r="B618" s="899"/>
      <c r="C618" s="899"/>
    </row>
    <row r="619" spans="1:6" ht="13.5" thickBot="1" x14ac:dyDescent="0.3">
      <c r="A619" s="271"/>
      <c r="B619" s="271"/>
      <c r="C619" s="271"/>
    </row>
    <row r="620" spans="1:6" ht="26.25" thickBot="1" x14ac:dyDescent="0.3">
      <c r="A620" s="717"/>
      <c r="B620" s="718"/>
      <c r="C620" s="718"/>
      <c r="D620" s="719"/>
      <c r="E620" s="429" t="s">
        <v>461</v>
      </c>
      <c r="F620" s="295" t="s">
        <v>462</v>
      </c>
    </row>
    <row r="621" spans="1:6" ht="13.5" thickBot="1" x14ac:dyDescent="0.3">
      <c r="A621" s="756" t="s">
        <v>565</v>
      </c>
      <c r="B621" s="900"/>
      <c r="C621" s="900"/>
      <c r="D621" s="901"/>
      <c r="E621" s="455">
        <f>E622+E623</f>
        <v>313227.53999999998</v>
      </c>
      <c r="F621" s="455">
        <f>F622+F623</f>
        <v>50006.17</v>
      </c>
    </row>
    <row r="622" spans="1:6" x14ac:dyDescent="0.25">
      <c r="A622" s="966" t="s">
        <v>576</v>
      </c>
      <c r="B622" s="967"/>
      <c r="C622" s="967"/>
      <c r="D622" s="968"/>
      <c r="E622" s="457"/>
      <c r="F622" s="500"/>
    </row>
    <row r="623" spans="1:6" ht="13.5" thickBot="1" x14ac:dyDescent="0.3">
      <c r="A623" s="981" t="s">
        <v>577</v>
      </c>
      <c r="B623" s="982"/>
      <c r="C623" s="982"/>
      <c r="D623" s="983"/>
      <c r="E623" s="463">
        <v>313227.53999999998</v>
      </c>
      <c r="F623" s="464">
        <v>50006.17</v>
      </c>
    </row>
    <row r="624" spans="1:6" ht="13.5" thickBot="1" x14ac:dyDescent="0.3">
      <c r="A624" s="756" t="s">
        <v>578</v>
      </c>
      <c r="B624" s="900"/>
      <c r="C624" s="900"/>
      <c r="D624" s="901"/>
      <c r="E624" s="455">
        <f>SUM(E625:E630)</f>
        <v>15344258.65</v>
      </c>
      <c r="F624" s="455">
        <f>SUM(F625:F630)</f>
        <v>15455850.800000001</v>
      </c>
    </row>
    <row r="625" spans="1:6" x14ac:dyDescent="0.25">
      <c r="A625" s="892" t="s">
        <v>579</v>
      </c>
      <c r="B625" s="893"/>
      <c r="C625" s="893"/>
      <c r="D625" s="894"/>
      <c r="E625" s="459"/>
      <c r="F625" s="459"/>
    </row>
    <row r="626" spans="1:6" x14ac:dyDescent="0.25">
      <c r="A626" s="946" t="s">
        <v>580</v>
      </c>
      <c r="B626" s="947"/>
      <c r="C626" s="947"/>
      <c r="D626" s="948"/>
      <c r="E626" s="459"/>
      <c r="F626" s="459"/>
    </row>
    <row r="627" spans="1:6" x14ac:dyDescent="0.25">
      <c r="A627" s="946" t="s">
        <v>581</v>
      </c>
      <c r="B627" s="947"/>
      <c r="C627" s="947"/>
      <c r="D627" s="948"/>
      <c r="E627" s="497">
        <f>4484560.93+197728.34+10518244.88</f>
        <v>15200534.15</v>
      </c>
      <c r="F627" s="497">
        <f>4369335.06+219879.75+10753468.99</f>
        <v>15342683.800000001</v>
      </c>
    </row>
    <row r="628" spans="1:6" x14ac:dyDescent="0.25">
      <c r="A628" s="946" t="s">
        <v>582</v>
      </c>
      <c r="B628" s="947"/>
      <c r="C628" s="947"/>
      <c r="D628" s="948"/>
      <c r="E628" s="497">
        <v>143724.5</v>
      </c>
      <c r="F628" s="497">
        <v>113167</v>
      </c>
    </row>
    <row r="629" spans="1:6" x14ac:dyDescent="0.25">
      <c r="A629" s="946" t="s">
        <v>583</v>
      </c>
      <c r="B629" s="947"/>
      <c r="C629" s="947"/>
      <c r="D629" s="948"/>
      <c r="E629" s="497"/>
      <c r="F629" s="497"/>
    </row>
    <row r="630" spans="1:6" ht="13.5" thickBot="1" x14ac:dyDescent="0.3">
      <c r="A630" s="1003" t="s">
        <v>329</v>
      </c>
      <c r="B630" s="1004"/>
      <c r="C630" s="1004"/>
      <c r="D630" s="1005"/>
      <c r="E630" s="497"/>
      <c r="F630" s="497"/>
    </row>
    <row r="631" spans="1:6" ht="13.5" thickBot="1" x14ac:dyDescent="0.3">
      <c r="A631" s="963" t="s">
        <v>275</v>
      </c>
      <c r="B631" s="964"/>
      <c r="C631" s="964"/>
      <c r="D631" s="965"/>
      <c r="E631" s="339">
        <f>SUM(E621+E624)</f>
        <v>15657486.189999999</v>
      </c>
      <c r="F631" s="339">
        <f>SUM(F621+F624)</f>
        <v>15505856.970000001</v>
      </c>
    </row>
    <row r="638" spans="1:6" x14ac:dyDescent="0.25">
      <c r="A638" s="993" t="s">
        <v>584</v>
      </c>
      <c r="B638" s="993"/>
      <c r="C638" s="993"/>
      <c r="D638" s="993"/>
      <c r="E638" s="993"/>
      <c r="F638" s="993"/>
    </row>
    <row r="639" spans="1:6" ht="13.5" thickBot="1" x14ac:dyDescent="0.3">
      <c r="A639" s="511"/>
    </row>
    <row r="640" spans="1:6" ht="13.5" thickBot="1" x14ac:dyDescent="0.3">
      <c r="A640" s="994" t="s">
        <v>585</v>
      </c>
      <c r="B640" s="995"/>
      <c r="C640" s="997" t="s">
        <v>299</v>
      </c>
      <c r="D640" s="998"/>
      <c r="E640" s="998"/>
      <c r="F640" s="999"/>
    </row>
    <row r="641" spans="1:6" ht="13.5" thickBot="1" x14ac:dyDescent="0.3">
      <c r="A641" s="878"/>
      <c r="B641" s="996"/>
      <c r="C641" s="512" t="s">
        <v>586</v>
      </c>
      <c r="D641" s="513" t="s">
        <v>587</v>
      </c>
      <c r="E641" s="514" t="s">
        <v>463</v>
      </c>
      <c r="F641" s="513" t="s">
        <v>466</v>
      </c>
    </row>
    <row r="642" spans="1:6" x14ac:dyDescent="0.25">
      <c r="A642" s="1000" t="s">
        <v>588</v>
      </c>
      <c r="B642" s="1001"/>
      <c r="C642" s="515">
        <f>SUM(C643:C645)</f>
        <v>0</v>
      </c>
      <c r="D642" s="515">
        <f>SUM(D643:D645)</f>
        <v>15746.95</v>
      </c>
      <c r="E642" s="515">
        <f>SUM(E643:E645)</f>
        <v>0</v>
      </c>
      <c r="F642" s="263">
        <f>SUM(F643:F645)</f>
        <v>534481.37</v>
      </c>
    </row>
    <row r="643" spans="1:6" x14ac:dyDescent="0.25">
      <c r="A643" s="1002" t="s">
        <v>589</v>
      </c>
      <c r="B643" s="972"/>
      <c r="C643" s="515">
        <v>0</v>
      </c>
      <c r="D643" s="263">
        <v>15746.95</v>
      </c>
      <c r="E643" s="516">
        <v>0</v>
      </c>
      <c r="F643" s="263">
        <v>534481.37</v>
      </c>
    </row>
    <row r="644" spans="1:6" x14ac:dyDescent="0.25">
      <c r="A644" s="1002" t="s">
        <v>590</v>
      </c>
      <c r="B644" s="972"/>
      <c r="C644" s="515"/>
      <c r="D644" s="263"/>
      <c r="E644" s="516"/>
      <c r="F644" s="263"/>
    </row>
    <row r="645" spans="1:6" x14ac:dyDescent="0.25">
      <c r="A645" s="1002" t="s">
        <v>590</v>
      </c>
      <c r="B645" s="972"/>
      <c r="C645" s="515"/>
      <c r="D645" s="263"/>
      <c r="E645" s="516"/>
      <c r="F645" s="263"/>
    </row>
    <row r="646" spans="1:6" x14ac:dyDescent="0.25">
      <c r="A646" s="1012" t="s">
        <v>591</v>
      </c>
      <c r="B646" s="1013"/>
      <c r="C646" s="515"/>
      <c r="D646" s="263"/>
      <c r="E646" s="516">
        <v>150</v>
      </c>
      <c r="F646" s="263"/>
    </row>
    <row r="647" spans="1:6" ht="13.5" thickBot="1" x14ac:dyDescent="0.3">
      <c r="A647" s="1014" t="s">
        <v>592</v>
      </c>
      <c r="B647" s="779"/>
      <c r="C647" s="517"/>
      <c r="D647" s="518"/>
      <c r="E647" s="519">
        <v>20209.919999999998</v>
      </c>
      <c r="F647" s="518"/>
    </row>
    <row r="648" spans="1:6" ht="13.5" thickBot="1" x14ac:dyDescent="0.3">
      <c r="A648" s="1015" t="s">
        <v>330</v>
      </c>
      <c r="B648" s="1016"/>
      <c r="C648" s="339">
        <f>C642+C646+C647</f>
        <v>0</v>
      </c>
      <c r="D648" s="339">
        <f>D642+D646+D647</f>
        <v>15746.95</v>
      </c>
      <c r="E648" s="339">
        <f>E642+E646+E647</f>
        <v>20359.919999999998</v>
      </c>
      <c r="F648" s="339">
        <f>F642+F646+F647</f>
        <v>534481.37</v>
      </c>
    </row>
    <row r="651" spans="1:6" ht="30" customHeight="1" x14ac:dyDescent="0.25">
      <c r="A651" s="875" t="s">
        <v>593</v>
      </c>
      <c r="B651" s="875"/>
      <c r="C651" s="875"/>
      <c r="D651" s="875"/>
      <c r="E651" s="1017"/>
      <c r="F651" s="1017"/>
    </row>
    <row r="653" spans="1:6" x14ac:dyDescent="0.25">
      <c r="A653" s="993" t="s">
        <v>594</v>
      </c>
      <c r="B653" s="993"/>
      <c r="C653" s="993"/>
      <c r="D653" s="993"/>
    </row>
    <row r="654" spans="1:6" ht="13.5" thickBot="1" x14ac:dyDescent="0.3"/>
    <row r="655" spans="1:6" ht="51.75" thickBot="1" x14ac:dyDescent="0.3">
      <c r="A655" s="785" t="s">
        <v>225</v>
      </c>
      <c r="B655" s="786"/>
      <c r="C655" s="314" t="s">
        <v>595</v>
      </c>
      <c r="D655" s="314" t="s">
        <v>596</v>
      </c>
    </row>
    <row r="656" spans="1:6" ht="13.5" thickBot="1" x14ac:dyDescent="0.3">
      <c r="A656" s="1006" t="s">
        <v>597</v>
      </c>
      <c r="B656" s="1007"/>
      <c r="C656" s="520">
        <v>300</v>
      </c>
      <c r="D656" s="521">
        <v>284</v>
      </c>
    </row>
    <row r="659" spans="1:5" x14ac:dyDescent="0.25">
      <c r="A659" s="428" t="s">
        <v>598</v>
      </c>
      <c r="B659" s="123"/>
      <c r="C659" s="123"/>
      <c r="D659" s="123"/>
      <c r="E659" s="123"/>
    </row>
    <row r="660" spans="1:5" ht="13.5" thickBot="1" x14ac:dyDescent="0.3">
      <c r="B660" s="522"/>
      <c r="C660" s="522"/>
    </row>
    <row r="661" spans="1:5" ht="51.75" thickBot="1" x14ac:dyDescent="0.3">
      <c r="A661" s="512" t="s">
        <v>599</v>
      </c>
      <c r="B661" s="513" t="s">
        <v>600</v>
      </c>
      <c r="C661" s="513" t="s">
        <v>345</v>
      </c>
      <c r="D661" s="215" t="s">
        <v>601</v>
      </c>
      <c r="E661" s="214" t="s">
        <v>602</v>
      </c>
    </row>
    <row r="662" spans="1:5" x14ac:dyDescent="0.25">
      <c r="A662" s="523" t="s">
        <v>139</v>
      </c>
      <c r="B662" s="259"/>
      <c r="C662" s="259"/>
      <c r="D662" s="524"/>
      <c r="E662" s="259"/>
    </row>
    <row r="663" spans="1:5" x14ac:dyDescent="0.25">
      <c r="A663" s="525" t="s">
        <v>183</v>
      </c>
      <c r="B663" s="232"/>
      <c r="C663" s="232"/>
      <c r="D663" s="231"/>
      <c r="E663" s="232"/>
    </row>
    <row r="664" spans="1:5" x14ac:dyDescent="0.25">
      <c r="A664" s="525" t="s">
        <v>603</v>
      </c>
      <c r="B664" s="232"/>
      <c r="C664" s="232"/>
      <c r="D664" s="231"/>
      <c r="E664" s="232"/>
    </row>
    <row r="665" spans="1:5" x14ac:dyDescent="0.25">
      <c r="A665" s="525" t="s">
        <v>604</v>
      </c>
      <c r="B665" s="232"/>
      <c r="C665" s="232"/>
      <c r="D665" s="231"/>
      <c r="E665" s="232"/>
    </row>
    <row r="666" spans="1:5" x14ac:dyDescent="0.25">
      <c r="A666" s="525" t="s">
        <v>605</v>
      </c>
      <c r="B666" s="232"/>
      <c r="C666" s="232"/>
      <c r="D666" s="231"/>
      <c r="E666" s="232"/>
    </row>
    <row r="667" spans="1:5" x14ac:dyDescent="0.25">
      <c r="A667" s="525" t="s">
        <v>606</v>
      </c>
      <c r="B667" s="232"/>
      <c r="C667" s="232"/>
      <c r="D667" s="231"/>
      <c r="E667" s="232"/>
    </row>
    <row r="668" spans="1:5" x14ac:dyDescent="0.25">
      <c r="A668" s="525" t="s">
        <v>607</v>
      </c>
      <c r="B668" s="232"/>
      <c r="C668" s="232"/>
      <c r="D668" s="231"/>
      <c r="E668" s="232"/>
    </row>
    <row r="669" spans="1:5" ht="13.5" thickBot="1" x14ac:dyDescent="0.3">
      <c r="A669" s="526" t="s">
        <v>608</v>
      </c>
      <c r="B669" s="527"/>
      <c r="C669" s="527"/>
      <c r="D669" s="528"/>
      <c r="E669" s="527"/>
    </row>
    <row r="672" spans="1:5" x14ac:dyDescent="0.25">
      <c r="A672" s="428" t="s">
        <v>609</v>
      </c>
      <c r="B672" s="529"/>
      <c r="C672" s="529"/>
      <c r="D672" s="529"/>
      <c r="E672" s="529"/>
    </row>
    <row r="673" spans="1:5" ht="13.5" thickBot="1" x14ac:dyDescent="0.3">
      <c r="B673" s="522"/>
      <c r="C673" s="522"/>
    </row>
    <row r="674" spans="1:5" ht="51.75" thickBot="1" x14ac:dyDescent="0.3">
      <c r="A674" s="512" t="s">
        <v>599</v>
      </c>
      <c r="B674" s="513" t="s">
        <v>600</v>
      </c>
      <c r="C674" s="513" t="s">
        <v>345</v>
      </c>
      <c r="D674" s="215" t="s">
        <v>610</v>
      </c>
      <c r="E674" s="214" t="s">
        <v>602</v>
      </c>
    </row>
    <row r="675" spans="1:5" x14ac:dyDescent="0.25">
      <c r="A675" s="523" t="s">
        <v>139</v>
      </c>
      <c r="B675" s="259"/>
      <c r="C675" s="259"/>
      <c r="D675" s="524"/>
      <c r="E675" s="259"/>
    </row>
    <row r="676" spans="1:5" x14ac:dyDescent="0.25">
      <c r="A676" s="525" t="s">
        <v>183</v>
      </c>
      <c r="B676" s="232"/>
      <c r="C676" s="232"/>
      <c r="D676" s="231"/>
      <c r="E676" s="232"/>
    </row>
    <row r="677" spans="1:5" x14ac:dyDescent="0.25">
      <c r="A677" s="525" t="s">
        <v>603</v>
      </c>
      <c r="B677" s="232"/>
      <c r="C677" s="232"/>
      <c r="D677" s="231"/>
      <c r="E677" s="232"/>
    </row>
    <row r="678" spans="1:5" x14ac:dyDescent="0.25">
      <c r="A678" s="525" t="s">
        <v>604</v>
      </c>
      <c r="B678" s="232"/>
      <c r="C678" s="232"/>
      <c r="D678" s="231"/>
      <c r="E678" s="232"/>
    </row>
    <row r="679" spans="1:5" x14ac:dyDescent="0.25">
      <c r="A679" s="525" t="s">
        <v>605</v>
      </c>
      <c r="B679" s="232"/>
      <c r="C679" s="232"/>
      <c r="D679" s="231"/>
      <c r="E679" s="232"/>
    </row>
    <row r="680" spans="1:5" x14ac:dyDescent="0.25">
      <c r="A680" s="525" t="s">
        <v>606</v>
      </c>
      <c r="B680" s="232"/>
      <c r="C680" s="232"/>
      <c r="D680" s="231"/>
      <c r="E680" s="232"/>
    </row>
    <row r="681" spans="1:5" x14ac:dyDescent="0.25">
      <c r="A681" s="525" t="s">
        <v>607</v>
      </c>
      <c r="B681" s="232"/>
      <c r="C681" s="232"/>
      <c r="D681" s="231"/>
      <c r="E681" s="232"/>
    </row>
    <row r="682" spans="1:5" ht="13.5" thickBot="1" x14ac:dyDescent="0.3">
      <c r="A682" s="526" t="s">
        <v>608</v>
      </c>
      <c r="B682" s="527"/>
      <c r="C682" s="527"/>
      <c r="D682" s="528"/>
      <c r="E682" s="527"/>
    </row>
    <row r="690" spans="1:7" x14ac:dyDescent="0.2">
      <c r="A690" s="530"/>
      <c r="B690" s="530"/>
      <c r="C690" s="1008"/>
      <c r="D690" s="1009"/>
      <c r="E690" s="530"/>
      <c r="F690" s="530"/>
    </row>
    <row r="691" spans="1:7" x14ac:dyDescent="0.2">
      <c r="A691" s="531" t="s">
        <v>611</v>
      </c>
      <c r="B691" s="531"/>
      <c r="C691" s="1008" t="s">
        <v>73</v>
      </c>
      <c r="D691" s="1009"/>
      <c r="E691" s="531"/>
      <c r="F691" s="1010" t="s">
        <v>76</v>
      </c>
      <c r="G691" s="1010"/>
    </row>
    <row r="692" spans="1:7" x14ac:dyDescent="0.2">
      <c r="A692" s="531" t="s">
        <v>77</v>
      </c>
      <c r="B692" s="293"/>
      <c r="C692" s="1010" t="s">
        <v>75</v>
      </c>
      <c r="D692" s="1011"/>
      <c r="E692" s="531"/>
      <c r="F692" s="1010" t="s">
        <v>78</v>
      </c>
      <c r="G692" s="1010"/>
    </row>
  </sheetData>
  <mergeCells count="418">
    <mergeCell ref="A655:B655"/>
    <mergeCell ref="A656:B656"/>
    <mergeCell ref="C690:D690"/>
    <mergeCell ref="C691:D691"/>
    <mergeCell ref="F691:G691"/>
    <mergeCell ref="C692:D692"/>
    <mergeCell ref="F692:G692"/>
    <mergeCell ref="A645:B645"/>
    <mergeCell ref="A646:B646"/>
    <mergeCell ref="A647:B647"/>
    <mergeCell ref="A648:B648"/>
    <mergeCell ref="A651:F651"/>
    <mergeCell ref="A653:D653"/>
    <mergeCell ref="A638:F638"/>
    <mergeCell ref="A640:B641"/>
    <mergeCell ref="C640:F640"/>
    <mergeCell ref="A642:B642"/>
    <mergeCell ref="A643:B643"/>
    <mergeCell ref="A644:B644"/>
    <mergeCell ref="A626:D626"/>
    <mergeCell ref="A627:D627"/>
    <mergeCell ref="A628:D628"/>
    <mergeCell ref="A629:D629"/>
    <mergeCell ref="A630:D630"/>
    <mergeCell ref="A631:D631"/>
    <mergeCell ref="A620:D620"/>
    <mergeCell ref="A621:D621"/>
    <mergeCell ref="A622:D622"/>
    <mergeCell ref="A623:D623"/>
    <mergeCell ref="A624:D624"/>
    <mergeCell ref="A625:D625"/>
    <mergeCell ref="A611:D611"/>
    <mergeCell ref="A612:D612"/>
    <mergeCell ref="A613:D613"/>
    <mergeCell ref="A614:D614"/>
    <mergeCell ref="A615:D615"/>
    <mergeCell ref="A618:C618"/>
    <mergeCell ref="A605:D605"/>
    <mergeCell ref="A606:D606"/>
    <mergeCell ref="A607:D607"/>
    <mergeCell ref="A608:D608"/>
    <mergeCell ref="A609:D609"/>
    <mergeCell ref="A610:D610"/>
    <mergeCell ref="A595:D595"/>
    <mergeCell ref="A596:D596"/>
    <mergeCell ref="A597:D597"/>
    <mergeCell ref="A602:D602"/>
    <mergeCell ref="A603:D603"/>
    <mergeCell ref="A604:D604"/>
    <mergeCell ref="A589:D589"/>
    <mergeCell ref="A590:D590"/>
    <mergeCell ref="A591:D591"/>
    <mergeCell ref="A592:D592"/>
    <mergeCell ref="A593:D593"/>
    <mergeCell ref="A594:D594"/>
    <mergeCell ref="A583:D583"/>
    <mergeCell ref="A584:D584"/>
    <mergeCell ref="A585:D585"/>
    <mergeCell ref="A586:D586"/>
    <mergeCell ref="A587:D587"/>
    <mergeCell ref="A588:D588"/>
    <mergeCell ref="A574:D574"/>
    <mergeCell ref="A575:D575"/>
    <mergeCell ref="A576:D576"/>
    <mergeCell ref="A577:D577"/>
    <mergeCell ref="A578:D578"/>
    <mergeCell ref="A581:D581"/>
    <mergeCell ref="A568:D568"/>
    <mergeCell ref="A569:D569"/>
    <mergeCell ref="A570:D570"/>
    <mergeCell ref="A571:D571"/>
    <mergeCell ref="A572:D572"/>
    <mergeCell ref="A573:D573"/>
    <mergeCell ref="A562:D562"/>
    <mergeCell ref="A563:D563"/>
    <mergeCell ref="A564:D564"/>
    <mergeCell ref="A565:D565"/>
    <mergeCell ref="A566:D566"/>
    <mergeCell ref="A567:D567"/>
    <mergeCell ref="A553:B553"/>
    <mergeCell ref="A554:B554"/>
    <mergeCell ref="A555:B555"/>
    <mergeCell ref="A556:B556"/>
    <mergeCell ref="A559:C559"/>
    <mergeCell ref="A561:D561"/>
    <mergeCell ref="A547:B547"/>
    <mergeCell ref="A548:B548"/>
    <mergeCell ref="A549:B549"/>
    <mergeCell ref="A550:B550"/>
    <mergeCell ref="A551:B551"/>
    <mergeCell ref="A552:B552"/>
    <mergeCell ref="A542:D542"/>
    <mergeCell ref="A544:B544"/>
    <mergeCell ref="C544:C545"/>
    <mergeCell ref="D544:D545"/>
    <mergeCell ref="A545:B545"/>
    <mergeCell ref="A546:B546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83:B483"/>
    <mergeCell ref="C483:D483"/>
    <mergeCell ref="A494:C494"/>
    <mergeCell ref="A496:D496"/>
    <mergeCell ref="A497:D497"/>
    <mergeCell ref="A498:D498"/>
    <mergeCell ref="A447:B447"/>
    <mergeCell ref="A448:B448"/>
    <mergeCell ref="A479:I479"/>
    <mergeCell ref="A481:E481"/>
    <mergeCell ref="A482:B482"/>
    <mergeCell ref="C482:D482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m.st. Warszawy dla Dzielnicy Ursynów 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Bilans</vt:lpstr>
      <vt:lpstr>Rachunek Zysków i Strat</vt:lpstr>
      <vt:lpstr>Zestawienie Zmian w Funduszu J.</vt:lpstr>
      <vt:lpstr>Noty</vt:lpstr>
      <vt:lpstr>Bilans!Obszar_wydruku</vt:lpstr>
      <vt:lpstr>'Rachunek Zysków i Strat'!Obszar_wydruku</vt:lpstr>
      <vt:lpstr>'Zestawienie Zmian w Funduszu J.'!Obszar_wydruku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 Sylwia</dc:creator>
  <cp:lastModifiedBy>Bursa Sylwia</cp:lastModifiedBy>
  <dcterms:created xsi:type="dcterms:W3CDTF">2022-05-13T08:14:40Z</dcterms:created>
  <dcterms:modified xsi:type="dcterms:W3CDTF">2022-05-18T09:48:45Z</dcterms:modified>
</cp:coreProperties>
</file>