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łącznik 21" sheetId="5" r:id="rId1"/>
    <sheet name="Arkusz1" sheetId="1" r:id="rId2"/>
    <sheet name="Arkusz2" sheetId="2" r:id="rId3"/>
    <sheet name="Arkusz3" sheetId="3" r:id="rId4"/>
  </sheets>
  <calcPr calcId="145621"/>
</workbook>
</file>

<file path=xl/calcChain.xml><?xml version="1.0" encoding="utf-8"?>
<calcChain xmlns="http://schemas.openxmlformats.org/spreadsheetml/2006/main">
  <c r="F668" i="5" l="1"/>
  <c r="F674" i="5" s="1"/>
  <c r="E668" i="5"/>
  <c r="E674" i="5" s="1"/>
  <c r="D668" i="5"/>
  <c r="D674" i="5" s="1"/>
  <c r="C668" i="5"/>
  <c r="C674" i="5" s="1"/>
  <c r="F648" i="5"/>
  <c r="E648" i="5"/>
  <c r="F645" i="5"/>
  <c r="F657" i="5" s="1"/>
  <c r="E645" i="5"/>
  <c r="E657" i="5" s="1"/>
  <c r="F632" i="5"/>
  <c r="E632" i="5"/>
  <c r="F629" i="5"/>
  <c r="F639" i="5" s="1"/>
  <c r="E629" i="5"/>
  <c r="F626" i="5"/>
  <c r="E626" i="5"/>
  <c r="E639" i="5" s="1"/>
  <c r="F619" i="5"/>
  <c r="F614" i="5"/>
  <c r="F612" i="5"/>
  <c r="F609" i="5" s="1"/>
  <c r="F607" i="5" s="1"/>
  <c r="F620" i="5" s="1"/>
  <c r="F608" i="5"/>
  <c r="E607" i="5"/>
  <c r="E620" i="5" s="1"/>
  <c r="F599" i="5"/>
  <c r="F595" i="5"/>
  <c r="F589" i="5" s="1"/>
  <c r="F594" i="5"/>
  <c r="E589" i="5"/>
  <c r="F587" i="5"/>
  <c r="F584" i="5" s="1"/>
  <c r="E584" i="5"/>
  <c r="E600" i="5" s="1"/>
  <c r="D578" i="5"/>
  <c r="C578" i="5"/>
  <c r="F561" i="5"/>
  <c r="F557" i="5"/>
  <c r="F547" i="5" s="1"/>
  <c r="F532" i="5" s="1"/>
  <c r="F533" i="5"/>
  <c r="E533" i="5"/>
  <c r="E532" i="5" s="1"/>
  <c r="F527" i="5"/>
  <c r="E527" i="5"/>
  <c r="E519" i="5" s="1"/>
  <c r="F526" i="5"/>
  <c r="F524" i="5"/>
  <c r="E524" i="5"/>
  <c r="F521" i="5"/>
  <c r="F520" i="5"/>
  <c r="F519" i="5" s="1"/>
  <c r="F562" i="5" s="1"/>
  <c r="C495" i="5"/>
  <c r="B495" i="5"/>
  <c r="C490" i="5"/>
  <c r="B490" i="5"/>
  <c r="C489" i="5"/>
  <c r="B489" i="5"/>
  <c r="C484" i="5"/>
  <c r="B484" i="5"/>
  <c r="C479" i="5"/>
  <c r="C478" i="5" s="1"/>
  <c r="B479" i="5"/>
  <c r="B478" i="5" s="1"/>
  <c r="C449" i="5"/>
  <c r="E440" i="5"/>
  <c r="D440" i="5"/>
  <c r="C440" i="5"/>
  <c r="B440" i="5"/>
  <c r="D431" i="5"/>
  <c r="D422" i="5"/>
  <c r="C422" i="5"/>
  <c r="C431" i="5" s="1"/>
  <c r="H414" i="5"/>
  <c r="D414" i="5"/>
  <c r="K413" i="5"/>
  <c r="E412" i="5"/>
  <c r="K412" i="5" s="1"/>
  <c r="E411" i="5"/>
  <c r="K411" i="5" s="1"/>
  <c r="E410" i="5"/>
  <c r="K410" i="5" s="1"/>
  <c r="E409" i="5"/>
  <c r="K409" i="5" s="1"/>
  <c r="K408" i="5" s="1"/>
  <c r="J408" i="5"/>
  <c r="I408" i="5"/>
  <c r="H408" i="5"/>
  <c r="G408" i="5"/>
  <c r="F408" i="5"/>
  <c r="D408" i="5"/>
  <c r="C408" i="5"/>
  <c r="B408" i="5"/>
  <c r="E407" i="5"/>
  <c r="K407" i="5" s="1"/>
  <c r="E406" i="5"/>
  <c r="K406" i="5" s="1"/>
  <c r="E405" i="5"/>
  <c r="K405" i="5" s="1"/>
  <c r="K404" i="5" s="1"/>
  <c r="J404" i="5"/>
  <c r="J414" i="5" s="1"/>
  <c r="I404" i="5"/>
  <c r="I414" i="5" s="1"/>
  <c r="H404" i="5"/>
  <c r="G404" i="5"/>
  <c r="G414" i="5" s="1"/>
  <c r="F404" i="5"/>
  <c r="F414" i="5" s="1"/>
  <c r="D404" i="5"/>
  <c r="C404" i="5"/>
  <c r="C414" i="5" s="1"/>
  <c r="B404" i="5"/>
  <c r="B414" i="5" s="1"/>
  <c r="E403" i="5"/>
  <c r="D384" i="5"/>
  <c r="C384" i="5"/>
  <c r="D372" i="5"/>
  <c r="C372" i="5"/>
  <c r="D364" i="5"/>
  <c r="D377" i="5" s="1"/>
  <c r="C364" i="5"/>
  <c r="C377" i="5" s="1"/>
  <c r="D345" i="5"/>
  <c r="C345" i="5"/>
  <c r="D334" i="5"/>
  <c r="D356" i="5" s="1"/>
  <c r="C334" i="5"/>
  <c r="C356" i="5" s="1"/>
  <c r="D304" i="5"/>
  <c r="D325" i="5" s="1"/>
  <c r="C304" i="5"/>
  <c r="C325" i="5" s="1"/>
  <c r="D291" i="5"/>
  <c r="C291" i="5"/>
  <c r="E276" i="5"/>
  <c r="D276" i="5"/>
  <c r="C276" i="5"/>
  <c r="B276" i="5"/>
  <c r="E268" i="5"/>
  <c r="D268" i="5"/>
  <c r="C268" i="5"/>
  <c r="B268" i="5"/>
  <c r="D251" i="5"/>
  <c r="C251" i="5"/>
  <c r="D239" i="5"/>
  <c r="C239" i="5"/>
  <c r="D235" i="5"/>
  <c r="D243" i="5" s="1"/>
  <c r="C235" i="5"/>
  <c r="C243" i="5" s="1"/>
  <c r="F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F203" i="5"/>
  <c r="E203" i="5"/>
  <c r="E224" i="5" s="1"/>
  <c r="D203" i="5"/>
  <c r="D224" i="5" s="1"/>
  <c r="C203" i="5"/>
  <c r="C224" i="5" s="1"/>
  <c r="G202" i="5"/>
  <c r="G201" i="5"/>
  <c r="G200" i="5"/>
  <c r="G199" i="5"/>
  <c r="G198" i="5"/>
  <c r="G197" i="5"/>
  <c r="G196" i="5"/>
  <c r="G195" i="5"/>
  <c r="G224" i="5" s="1"/>
  <c r="G194" i="5"/>
  <c r="H185" i="5"/>
  <c r="G185" i="5"/>
  <c r="E185" i="5"/>
  <c r="I184" i="5"/>
  <c r="I183" i="5"/>
  <c r="H182" i="5"/>
  <c r="F182" i="5"/>
  <c r="F185" i="5" s="1"/>
  <c r="I181" i="5"/>
  <c r="I180" i="5"/>
  <c r="G173" i="5"/>
  <c r="F173" i="5"/>
  <c r="E173" i="5"/>
  <c r="G166" i="5"/>
  <c r="F166" i="5"/>
  <c r="E166" i="5"/>
  <c r="D134" i="5"/>
  <c r="C134" i="5"/>
  <c r="I121" i="5"/>
  <c r="H121" i="5"/>
  <c r="G121" i="5"/>
  <c r="F121" i="5"/>
  <c r="E121" i="5"/>
  <c r="D121" i="5"/>
  <c r="C121" i="5"/>
  <c r="B121" i="5"/>
  <c r="E97" i="5"/>
  <c r="E96" i="5"/>
  <c r="E95" i="5"/>
  <c r="E94" i="5" s="1"/>
  <c r="D94" i="5"/>
  <c r="C94" i="5"/>
  <c r="B94" i="5"/>
  <c r="E93" i="5"/>
  <c r="E92" i="5" s="1"/>
  <c r="D92" i="5"/>
  <c r="D98" i="5" s="1"/>
  <c r="C92" i="5"/>
  <c r="C98" i="5" s="1"/>
  <c r="B92" i="5"/>
  <c r="B98" i="5" s="1"/>
  <c r="E91" i="5"/>
  <c r="E98" i="5" s="1"/>
  <c r="E88" i="5"/>
  <c r="E87" i="5"/>
  <c r="E86" i="5"/>
  <c r="E85" i="5" s="1"/>
  <c r="D85" i="5"/>
  <c r="D89" i="5" s="1"/>
  <c r="C85" i="5"/>
  <c r="B85" i="5"/>
  <c r="E84" i="5"/>
  <c r="E83" i="5"/>
  <c r="E82" i="5"/>
  <c r="D82" i="5"/>
  <c r="C82" i="5"/>
  <c r="C89" i="5" s="1"/>
  <c r="B82" i="5"/>
  <c r="B89" i="5" s="1"/>
  <c r="E81" i="5"/>
  <c r="E89" i="5" s="1"/>
  <c r="C68" i="5"/>
  <c r="C66" i="5"/>
  <c r="C61" i="5"/>
  <c r="C58" i="5"/>
  <c r="C55" i="5"/>
  <c r="C49" i="5"/>
  <c r="C52" i="5" s="1"/>
  <c r="C69" i="5" s="1"/>
  <c r="C46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1" i="5"/>
  <c r="I30" i="5"/>
  <c r="I33" i="5" s="1"/>
  <c r="F28" i="5"/>
  <c r="C28" i="5"/>
  <c r="B28" i="5"/>
  <c r="I27" i="5"/>
  <c r="I26" i="5"/>
  <c r="I25" i="5"/>
  <c r="H25" i="5"/>
  <c r="G25" i="5"/>
  <c r="F25" i="5"/>
  <c r="E25" i="5"/>
  <c r="D25" i="5"/>
  <c r="C25" i="5"/>
  <c r="B25" i="5"/>
  <c r="I24" i="5"/>
  <c r="I23" i="5"/>
  <c r="G23" i="5"/>
  <c r="G22" i="5"/>
  <c r="G21" i="5" s="1"/>
  <c r="G28" i="5" s="1"/>
  <c r="E22" i="5"/>
  <c r="E21" i="5" s="1"/>
  <c r="E28" i="5" s="1"/>
  <c r="D22" i="5"/>
  <c r="B22" i="5"/>
  <c r="I22" i="5" s="1"/>
  <c r="I21" i="5" s="1"/>
  <c r="H21" i="5"/>
  <c r="H28" i="5" s="1"/>
  <c r="F21" i="5"/>
  <c r="D21" i="5"/>
  <c r="D28" i="5" s="1"/>
  <c r="C21" i="5"/>
  <c r="B21" i="5"/>
  <c r="I20" i="5"/>
  <c r="I17" i="5"/>
  <c r="H17" i="5"/>
  <c r="B17" i="5"/>
  <c r="I16" i="5"/>
  <c r="I15" i="5"/>
  <c r="H15" i="5"/>
  <c r="G15" i="5"/>
  <c r="F15" i="5"/>
  <c r="F18" i="5" s="1"/>
  <c r="F36" i="5" s="1"/>
  <c r="E15" i="5"/>
  <c r="D15" i="5"/>
  <c r="C15" i="5"/>
  <c r="B15" i="5"/>
  <c r="H14" i="5"/>
  <c r="E14" i="5"/>
  <c r="D14" i="5"/>
  <c r="B14" i="5"/>
  <c r="I14" i="5" s="1"/>
  <c r="H13" i="5"/>
  <c r="E13" i="5"/>
  <c r="E11" i="5" s="1"/>
  <c r="E18" i="5" s="1"/>
  <c r="E36" i="5" s="1"/>
  <c r="B13" i="5"/>
  <c r="I13" i="5" s="1"/>
  <c r="I11" i="5" s="1"/>
  <c r="I12" i="5"/>
  <c r="H11" i="5"/>
  <c r="G11" i="5"/>
  <c r="G18" i="5" s="1"/>
  <c r="G36" i="5" s="1"/>
  <c r="F11" i="5"/>
  <c r="D11" i="5"/>
  <c r="D18" i="5" s="1"/>
  <c r="C11" i="5"/>
  <c r="C18" i="5" s="1"/>
  <c r="C36" i="5" s="1"/>
  <c r="H10" i="5"/>
  <c r="I10" i="5" s="1"/>
  <c r="D36" i="5" l="1"/>
  <c r="I28" i="5"/>
  <c r="F600" i="5"/>
  <c r="I35" i="5"/>
  <c r="I18" i="5"/>
  <c r="E562" i="5"/>
  <c r="B11" i="5"/>
  <c r="B18" i="5" s="1"/>
  <c r="B36" i="5" s="1"/>
  <c r="H18" i="5"/>
  <c r="H36" i="5" s="1"/>
  <c r="I182" i="5"/>
  <c r="I185" i="5" s="1"/>
  <c r="K403" i="5"/>
  <c r="K414" i="5" s="1"/>
  <c r="E404" i="5"/>
  <c r="E408" i="5"/>
  <c r="E414" i="5" s="1"/>
  <c r="H35" i="5"/>
  <c r="I36" i="5" l="1"/>
</calcChain>
</file>

<file path=xl/sharedStrings.xml><?xml version="1.0" encoding="utf-8"?>
<sst xmlns="http://schemas.openxmlformats.org/spreadsheetml/2006/main" count="652" uniqueCount="440">
  <si>
    <t>(kierownik jednostki)</t>
  </si>
  <si>
    <t>(rok, miesiąc, dzień)</t>
  </si>
  <si>
    <t>..................................</t>
  </si>
  <si>
    <t>2020.03.23</t>
  </si>
  <si>
    <t>8.</t>
  </si>
  <si>
    <t>7.</t>
  </si>
  <si>
    <t>6.</t>
  </si>
  <si>
    <t>5.</t>
  </si>
  <si>
    <t>4.</t>
  </si>
  <si>
    <t>3.</t>
  </si>
  <si>
    <t>2.</t>
  </si>
  <si>
    <t>1.</t>
  </si>
  <si>
    <t>Wpływ na sprawozdanie finansowe</t>
  </si>
  <si>
    <t xml:space="preserve">Przyczyna nieuwzględnienia w sprawozdaniu finansowym </t>
  </si>
  <si>
    <t>Kwota</t>
  </si>
  <si>
    <t>Opis zdarzenia</t>
  </si>
  <si>
    <t>L.p.</t>
  </si>
  <si>
    <t>II.3.3. Informacje o znaczących zdarzeniach jakie nastąpiły po dniu bilansowym a nieuwzględnionych w sprawozdaniu finansowym</t>
  </si>
  <si>
    <t>Przyczyna ujęcia w sprawozdaniu finansowym roku obrotowego</t>
  </si>
  <si>
    <t>II.3.2. Informacje o znaczących zdarzeniach dotyczących lat ubiegłych 
ujętych w sprawozdaniu finansowym roku obrotowego</t>
  </si>
  <si>
    <t>Pracownicy ogółem</t>
  </si>
  <si>
    <t>Stan zatrudnienia na koniec 
roku obrotowego (osoby)</t>
  </si>
  <si>
    <t>Stan zatrudnienia na koniec
 roku poprzedniego (osoby)</t>
  </si>
  <si>
    <t>Wyszczególnienie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</si>
  <si>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</si>
  <si>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 xml:space="preserve">II.3. Inne informacje niż wymienione powyżej, jeżeli mogłyby w istotny sposób wpłynąć na ocenę sytuacji majątkowej i finansowej oraz wynik finansowy jednostki </t>
  </si>
  <si>
    <t>RAZEM:</t>
  </si>
  <si>
    <t>Instytucje Kultury</t>
  </si>
  <si>
    <t>Zakłady Opieki Zdrowotnej</t>
  </si>
  <si>
    <t>……..</t>
  </si>
  <si>
    <t>Miejskie Przedsiębiorstwo Wodociagów i Kanalizacji w m. st. Warszawie S.A</t>
  </si>
  <si>
    <t>Spółki, w których Miasto posiada 100% udziałów, akcji w tym:</t>
  </si>
  <si>
    <t>Koszty</t>
  </si>
  <si>
    <t>Przychody</t>
  </si>
  <si>
    <t>Zobowiązania</t>
  </si>
  <si>
    <t>Należności</t>
  </si>
  <si>
    <t>Stan na koniec roku obrotowego</t>
  </si>
  <si>
    <t>Nazwa jednostki</t>
  </si>
  <si>
    <t>II.2.5.g. Istotne transakcje z podmiotami powiązanymi</t>
  </si>
  <si>
    <t>pozostałe</t>
  </si>
  <si>
    <t>umorzenie odsetek</t>
  </si>
  <si>
    <t>utworzenie rezerw na sprawy sądowe z tyt. odsetek</t>
  </si>
  <si>
    <t>utworzenie odpisu aktualizującego wartość odsetek od należności</t>
  </si>
  <si>
    <t>utworzenie odpisu aktualizującego wartość długoterminowych aktywów finansowych</t>
  </si>
  <si>
    <t>ujemne różnice kursowe</t>
  </si>
  <si>
    <t>korekty błędnych naliczeń odpłatności</t>
  </si>
  <si>
    <t>korekty podatków</t>
  </si>
  <si>
    <t xml:space="preserve">Inne, w tym:           </t>
  </si>
  <si>
    <t xml:space="preserve"> odsetki od zobowiązań</t>
  </si>
  <si>
    <t>odsetki od kredytów i pożyczek</t>
  </si>
  <si>
    <t xml:space="preserve">Odsetki, w tym: </t>
  </si>
  <si>
    <t>Obroty roku bieżącego</t>
  </si>
  <si>
    <t>Obroty roku poprzedniego</t>
  </si>
  <si>
    <t xml:space="preserve">II.2.5.f. Koszty finansowe </t>
  </si>
  <si>
    <t>Razem</t>
  </si>
  <si>
    <t>pozostałe przychody finansowe.</t>
  </si>
  <si>
    <t>rozwiązanie niewykorzystanych rezerw na odsetki z tyt. spraw sądowych lub odsetek z tyt. zobowiązań</t>
  </si>
  <si>
    <t>umorzone zobowiązania z tytułu kredytów i pożyczek</t>
  </si>
  <si>
    <t>rozwiązanie lub zmniejszenie odpisów aktualizujących wartość długoterminowych aktywów finansowych</t>
  </si>
  <si>
    <t>rozwiązanie odpisów aktualizujących odsetki od należności</t>
  </si>
  <si>
    <t>dodatnie różnice kursowe</t>
  </si>
  <si>
    <t xml:space="preserve">Inne, w tym: </t>
  </si>
  <si>
    <t>odsetki bankowe od środków na rachunku bankowym, odsetki od lokat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</si>
  <si>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</si>
  <si>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zysk na sprzedaży udziałów i akcji</t>
  </si>
  <si>
    <t xml:space="preserve">dywidendy </t>
  </si>
  <si>
    <t>Dywidendy i udziały w zyskach</t>
  </si>
  <si>
    <t>II.2.5.e. Przychody finansowe</t>
  </si>
  <si>
    <t xml:space="preserve">Razem:  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</si>
  <si>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</si>
  <si>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>nieodpłatnie przekazane rzeczowe aktywa obrotowe</t>
  </si>
  <si>
    <t>zapłacone odszkodowania, kary i grzywny</t>
  </si>
  <si>
    <t>utworzonych rezerw na zobowiązania</t>
  </si>
  <si>
    <t>z tyt. zaokrąglenia podatków ( w szczególności VAT)</t>
  </si>
  <si>
    <t>Inne koszty operacyjne, w tym:</t>
  </si>
  <si>
    <t>umorzenie zaległości podatkowych w ramach pomocy publicznej</t>
  </si>
  <si>
    <t>odpis aktualizujący wartość należności</t>
  </si>
  <si>
    <t>odpis aktualizujący wartość nieruchomości inwestycyjnych</t>
  </si>
  <si>
    <t>utworzenie odpisów aktual. śr. trwałych, śr. trwałych w budowie oraz wartości niematerialnych i prawnych</t>
  </si>
  <si>
    <t>Aktualizacja wartości aktywów niefinansowych, w tym:</t>
  </si>
  <si>
    <t>Odpisy należności przedawnionych, umorzonych, nieściągalnych</t>
  </si>
  <si>
    <t xml:space="preserve">Pozostałe koszty operacyjne, w tym: </t>
  </si>
  <si>
    <t>Koszty inwestycji finansowych ze środków własnych samorządowych zakładów budżetowych i dochodów jednostek budżetowych gromadzonych na wydzielonym rachunku (§ 607, § 608)</t>
  </si>
  <si>
    <t>Pozostałe koszty operacyjne</t>
  </si>
  <si>
    <t>II.2.5.d. Pozostałe koszty operacyjne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</si>
  <si>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</si>
  <si>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</si>
  <si>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rozwiązanie odpisów aktualizujących śr. trwałych, śr. trwałych w budowie oraz wartości niematerialnych i prawnych</t>
  </si>
  <si>
    <t>rozwiązanie rezerw na zobowiązania</t>
  </si>
  <si>
    <t>rozwiązanie odpisu aktualizującego wartość należności</t>
  </si>
  <si>
    <t>darowizny, nieodpłatnie otrzymane rzeczowe aktywa obrotowe</t>
  </si>
  <si>
    <t>odpisane przedawnione, nieściągnięte, umorzone zobowiązania</t>
  </si>
  <si>
    <t>kary umowne, odszkodowania</t>
  </si>
  <si>
    <t>opłaty za wyżywienie nie związane z działalnością statutową</t>
  </si>
  <si>
    <t>opłaty za dzierżawę, najem nie związane z działalnością statutową</t>
  </si>
  <si>
    <t>Inne przychody operacyjne, w tym:</t>
  </si>
  <si>
    <t>Dotacje</t>
  </si>
  <si>
    <t>opłaty z tyt. przekształcenia  wieczystego gruntów w prawo własności</t>
  </si>
  <si>
    <t>sprzedaż pozostałych składników majątkowych</t>
  </si>
  <si>
    <t>sprzedaż lokali lub nieruchomości</t>
  </si>
  <si>
    <t xml:space="preserve">Zysk ze zbycia niefinansowych aktywów trwałych, w tym: </t>
  </si>
  <si>
    <t>Pozostałe przychody operacyjne</t>
  </si>
  <si>
    <t xml:space="preserve">II. 2.5.c. Pozostałe przychody operacyjne </t>
  </si>
  <si>
    <t>Inne</t>
  </si>
  <si>
    <t>Opłaty za administrowanie i czynsze za budynki, lokale i pomieszczenia garażowe § 440</t>
  </si>
  <si>
    <t>Zakup usług obejmujących wykonanie ekspertyz, analiz i opinii  § 439</t>
  </si>
  <si>
    <t>Zakup usług obejmujących tłumaczenia § 438</t>
  </si>
  <si>
    <t>Opłaty z tytułu zakupu usług telekomunikacyjnych § 436</t>
  </si>
  <si>
    <t>Zakup usług remontowo-konserwatorskich dotyczących obiektów zabytkowych będących w użytkowaniu jednostek budżetowych § 434</t>
  </si>
  <si>
    <t>Zakup usług przez jednostki s. terytorialnego od innych jednostek s. terytorialnego § 433</t>
  </si>
  <si>
    <t>Zakup usług pozostałych § 430</t>
  </si>
  <si>
    <t>Zakup usług zdrowotnych § 428</t>
  </si>
  <si>
    <t>Zakup usług remontowych  § 427</t>
  </si>
  <si>
    <t>Usługi obce</t>
  </si>
  <si>
    <t xml:space="preserve">II.2.5.b. Struktura kosztów usług obcych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</si>
  <si>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</si>
  <si>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inne ( z tyt. wydania legitymacji, zaświadczeń, z tyt. egzaminów, z tyt. licencji przewozowych)</t>
  </si>
  <si>
    <t xml:space="preserve">opłaty za odpady komunalne </t>
  </si>
  <si>
    <t>przychody z tytułu usług geodezyjno-kartograficznych</t>
  </si>
  <si>
    <t>przychody z tytułu zwrotu kosztów dotacji oświatowej</t>
  </si>
  <si>
    <t>przychody z tyt. zajęcia pasa drogowego</t>
  </si>
  <si>
    <t>przychody z tyt. opłat komunikacyjnych</t>
  </si>
  <si>
    <t>przychody z tytułu zezwoleń na sprzedaż alkoholu</t>
  </si>
  <si>
    <t>przychody z tytułu porozumień między gminami</t>
  </si>
  <si>
    <t>przychody z tyt. opłat i kar za usuwanie drzew i krzewów</t>
  </si>
  <si>
    <t>przychody z tyt. mandatów</t>
  </si>
  <si>
    <t>przychody z tyt. opłat za strefę płatnego parkowania</t>
  </si>
  <si>
    <t>przychody z tyt. opłat za pobyt (DPS, DDz, żłobki, przedszkola…)</t>
  </si>
  <si>
    <t>przychody z tyt. odszkodowań</t>
  </si>
  <si>
    <t>przychody związane z realizacją zadań z zakresu administracji rządowej</t>
  </si>
  <si>
    <t>Pozostałe przychody, w tym:</t>
  </si>
  <si>
    <t>przychody z tytułu subwencji</t>
  </si>
  <si>
    <t>przychody z tytułu dotacji</t>
  </si>
  <si>
    <t>Przychody z tytułu dotacji i subwencji, w tym:</t>
  </si>
  <si>
    <t>udział w podatku dochodowym od osób prawnych</t>
  </si>
  <si>
    <t>udział w podatku dochodowym od osób fizycznych</t>
  </si>
  <si>
    <t>Udziały w podatkach stanowiących dochód budżetu państwa, w tym:</t>
  </si>
  <si>
    <t>inne</t>
  </si>
  <si>
    <t>opłata skarbowa</t>
  </si>
  <si>
    <t xml:space="preserve"> </t>
  </si>
  <si>
    <t>opłata targowa</t>
  </si>
  <si>
    <t>podatek rolny, leśny</t>
  </si>
  <si>
    <t>podatek od czynności cywilno-prawnych</t>
  </si>
  <si>
    <t>podatek od środków transportu</t>
  </si>
  <si>
    <t>podatek od nieruchomości</t>
  </si>
  <si>
    <t>Podatki i opłaty lokalne, w tym:</t>
  </si>
  <si>
    <t xml:space="preserve">Przychody z tytułu dochodów budżetowych </t>
  </si>
  <si>
    <t xml:space="preserve">Dotacje na finansowanie działalności podstawowej </t>
  </si>
  <si>
    <t xml:space="preserve">Przychody netto ze sprzedaży towarów i materiałów </t>
  </si>
  <si>
    <t xml:space="preserve">Koszt wytworzenia produktów na własne potrzeby jednostki </t>
  </si>
  <si>
    <t>Zmiana stanu produktów (zwiększenie-wartość dodatnia, zmniejszenie-wartość ujemna)</t>
  </si>
  <si>
    <t>inne (służebność gruntowa, rekompensata z tyt. utraty wartości nieruchomości, itd.)</t>
  </si>
  <si>
    <t>przychody z tytułu inwestycji liniowych</t>
  </si>
  <si>
    <t>dotacje przedmiotowe i podmiotowe na pierwsze wyposażenie dla samorządowych zakładów budżetowych</t>
  </si>
  <si>
    <t>sprzedaż usług</t>
  </si>
  <si>
    <t>przychody z tyt. opłat za żywienie związane z działalnością statutową</t>
  </si>
  <si>
    <t>przychody z tyt. opłaty za bezumowne korzystanie z gruntu</t>
  </si>
  <si>
    <t>opłaty za zarząd i użytkowanie wieczyste</t>
  </si>
  <si>
    <t>przychody z najmu i dzierżawy mienia związane z działalnością statutową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</si>
  <si>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</si>
  <si>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Struktura przychodów (RZiS)</t>
  </si>
  <si>
    <t xml:space="preserve">II.2.5.a. Struktura przychodów </t>
  </si>
  <si>
    <t>II.2.5. Inne informacje</t>
  </si>
  <si>
    <t>Stan na koniec roku</t>
  </si>
  <si>
    <t>Stan na początek roku</t>
  </si>
  <si>
    <t>Kwota należności z tytułu podatków realizowanych przez organy podatkowe podległe ministrowi własciwemu do spraw finansów publicznych wykazywanych w sprawozdaniu z wykonania planu dochodów budżetowych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</si>
  <si>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</si>
  <si>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w tym:</t>
  </si>
  <si>
    <t>które wystąpiły incydentalnie</t>
  </si>
  <si>
    <t xml:space="preserve">o nadzwyczajnej wartości </t>
  </si>
  <si>
    <t>II.2.3. Przychody lub koszty o nadzwyczajnej wartości lub które wystąpiły incydentalnie</t>
  </si>
  <si>
    <t>skapitalizowane różnice kursowe</t>
  </si>
  <si>
    <t>skapitalizowane odsetki</t>
  </si>
  <si>
    <t xml:space="preserve">w tym: </t>
  </si>
  <si>
    <t>Środki trwałe w budowie na dzień bilansowy:</t>
  </si>
  <si>
    <t>Środki trwałe oddane do użytkowania na dzień bilansowy:</t>
  </si>
  <si>
    <t>Rok obrotowy</t>
  </si>
  <si>
    <t>Rok poprzedni</t>
  </si>
  <si>
    <t>Treść</t>
  </si>
  <si>
    <t>( środki trwałe wytworzone siłami własnymi )</t>
  </si>
  <si>
    <t>II.2.2. Koszt wytworzenia środków trwałych w budowie poniesiony w okresie</t>
  </si>
  <si>
    <t>Odpisy aktualizujące wartość zapasów na dzień bilansowy wynoszą:</t>
  </si>
  <si>
    <t>II.2.1. Odpisy aktualizujące wartość zapasów</t>
  </si>
  <si>
    <t>Niezrealizowane odsetki od należności objęte odpisem aktualizującym na koniec roku obrotowego</t>
  </si>
  <si>
    <t>31 grudnia 20…. r.</t>
  </si>
  <si>
    <t xml:space="preserve">Kategoria aktywów </t>
  </si>
  <si>
    <t xml:space="preserve">1.16.d. Informacje o niezrealizowanych odsetkach od należności objętych odpisem aktualizującym na koniec roku obrotowego </t>
  </si>
  <si>
    <t>powyżej 12 mies.</t>
  </si>
  <si>
    <t>od 3 do 12 mies.</t>
  </si>
  <si>
    <t>do 3 mies.</t>
  </si>
  <si>
    <t>odsetki niezrealizowane, płatne</t>
  </si>
  <si>
    <t>odsetki zrealizowane</t>
  </si>
  <si>
    <t>Kategoria aktywów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</si>
  <si>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</si>
  <si>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 xml:space="preserve">1.16.c. Informacje o odsetkach naliczonych od należności na dzień bilansowy </t>
  </si>
  <si>
    <t>Razem:</t>
  </si>
  <si>
    <t>Rozliczenia z tytułu środków na wydatki budżetowe i z tytułu dochodów budżetowych</t>
  </si>
  <si>
    <t>wadia i kaucje</t>
  </si>
  <si>
    <t>dochody budżetowe</t>
  </si>
  <si>
    <t>z tytułu pożyczek mieszkaniowych.</t>
  </si>
  <si>
    <t>odpis aktualizujący wartość należności dochodzonych 
na drodze sądowej</t>
  </si>
  <si>
    <t>wartość brutto</t>
  </si>
  <si>
    <t xml:space="preserve">należności dochodzone na drodze sądowej (wartość netto) </t>
  </si>
  <si>
    <t>Pozostałe należności, w tym:</t>
  </si>
  <si>
    <t>Należności z tytułu ubezpieczeń i innych świadczeń</t>
  </si>
  <si>
    <t>Należności od budżetów</t>
  </si>
  <si>
    <t>Należności z tytułu dostaw i usług</t>
  </si>
  <si>
    <t xml:space="preserve">Stan na koniec roku </t>
  </si>
  <si>
    <t>Kategoria</t>
  </si>
  <si>
    <t xml:space="preserve">II.1.16.b. Należności krótkoterminowe netto </t>
  </si>
  <si>
    <t xml:space="preserve">-  przeniesienie </t>
  </si>
  <si>
    <t>-  likwidacja</t>
  </si>
  <si>
    <t>-  sprzedaż</t>
  </si>
  <si>
    <t>-  przeszacowanie</t>
  </si>
  <si>
    <t xml:space="preserve">-  odpisy z tytułu trwałej utraty wartości </t>
  </si>
  <si>
    <t>Zmniejszenia</t>
  </si>
  <si>
    <t>-  przeniesienie</t>
  </si>
  <si>
    <t>-  nabycie</t>
  </si>
  <si>
    <t>-  przeszacowanie</t>
  </si>
  <si>
    <t>Zwiększenia</t>
  </si>
  <si>
    <t>Inne krótkoterminowe aktywa finansowe</t>
  </si>
  <si>
    <t xml:space="preserve">Inne papiery wartościowe  </t>
  </si>
  <si>
    <t xml:space="preserve">Akcje i udziały </t>
  </si>
  <si>
    <t>Środki trwałe będące w użytkowaniu przez Spółkę do czasu wniesienia ich aportem do Spółki</t>
  </si>
  <si>
    <t>Grunty stanowiące własność m.st. Warszawy oddane w wieczyste użytkowanie</t>
  </si>
  <si>
    <t>Ogółem</t>
  </si>
  <si>
    <t>Inne długoterminowe aktywa finansowe</t>
  </si>
  <si>
    <t>Inne papiery wartościowe</t>
  </si>
  <si>
    <t xml:space="preserve">Krótkoterminowe aktywa finansowe </t>
  </si>
  <si>
    <t>Nieruchomości inwestycyjne</t>
  </si>
  <si>
    <t xml:space="preserve">Długoterminowe aktywa finansowe </t>
  </si>
  <si>
    <t>Aktywa finansowe</t>
  </si>
  <si>
    <t>II.1.16.a. Inwestycje finansowe długoterminowe i krótkoterminowe - zmiany w ciągu roku obrotowego</t>
  </si>
  <si>
    <t>II.1.16. Inne informacje</t>
  </si>
  <si>
    <t>* płatności wynikające z obowiązku wykonania świadczeń na rzecz pracowników (odprawy emerytalne, odprawy pośmiertne, ekwiwalent za urlop, nagrody jubileuszowe)</t>
  </si>
  <si>
    <t>Świadczenia pracownicze</t>
  </si>
  <si>
    <t>Kwota wypłaty
 w roku bieżącym</t>
  </si>
  <si>
    <t>Kwota wypłaty
 w roku poprzednim</t>
  </si>
  <si>
    <t>II.1.15. Informacja o kwocie wypłaconych środków pieniężnych na świadczenia pracownicze*</t>
  </si>
  <si>
    <t>Otrzymane poręczenia i gwarancje</t>
  </si>
  <si>
    <t xml:space="preserve">Stan na początek roku </t>
  </si>
  <si>
    <t>II.1.14. Łączna kwota otrzymanych przez jednostkę gwarancji i poręczeń niewykazanych w bilansie</t>
  </si>
  <si>
    <t>840-2</t>
  </si>
  <si>
    <t>RAZEM</t>
  </si>
  <si>
    <t>w tym: koszty mediów</t>
  </si>
  <si>
    <t xml:space="preserve">usługi wykonane a niezafakturowane </t>
  </si>
  <si>
    <t>naprawy gwarancyjne</t>
  </si>
  <si>
    <t>Rozliczenia międzyokresowe kosztów bierne</t>
  </si>
  <si>
    <t xml:space="preserve">wpłaty z ZUS za  pensjonariuszy </t>
  </si>
  <si>
    <t>sprzedaż lokali mieszkaniowych, użytkowych</t>
  </si>
  <si>
    <t>wykup lokali, budynków</t>
  </si>
  <si>
    <t>przychody z tyt. przekształcenia użytkowania wieczystego w prawo własności</t>
  </si>
  <si>
    <t>przychody z tyt. użytkowania wieczystego</t>
  </si>
  <si>
    <t>przychody za zajęcie pasa drogowego</t>
  </si>
  <si>
    <t>Rozliczenia międzyokresowe przychodów, w tym:</t>
  </si>
  <si>
    <t>Rozliczenia międzyokresowe</t>
  </si>
  <si>
    <t xml:space="preserve">II.1.13.b. Rozliczenia międzyokresowe przychodów i rozliczenia międzyokresowe bierne </t>
  </si>
  <si>
    <t xml:space="preserve">Inne (zakup czasu antenowego, opłata za karty parkingowe, znaczki pocztowe, ubezp. wolontariatu, opłaty za wyk. badań fizykochem.,plakaty, zaproszenia, ogłoszenia, itp.) </t>
  </si>
  <si>
    <t xml:space="preserve">Najem lokali </t>
  </si>
  <si>
    <t>Prenumeraty, publikatory aktów prawnych</t>
  </si>
  <si>
    <t>Ubezpieczenia</t>
  </si>
  <si>
    <t>Abonamenty</t>
  </si>
  <si>
    <t>Licencje, opłaty serwisowe, wsparcie techniczne (programy komputerowe)</t>
  </si>
  <si>
    <t>Koszty mediów, dystrybucja energii (dot. oświetlenia ulic, sygnalizacji świetlnej,..)</t>
  </si>
  <si>
    <t>Koszty konserwacji i remontów</t>
  </si>
  <si>
    <t>Druki komunikacyjne i tablice rejestracyjne</t>
  </si>
  <si>
    <t>Czynne rozliczenia międzyokresowe kosztów stanowiące różnicę między wartością otrzymanych finansowych składników aktywów a zobowiązaniem zapłaty za nie</t>
  </si>
  <si>
    <t>Razem krótkoterminowe</t>
  </si>
  <si>
    <t>Prenumeraty</t>
  </si>
  <si>
    <t>Razem długoterminowe</t>
  </si>
  <si>
    <t>Rozliczenia międzyokresowe czynne</t>
  </si>
  <si>
    <t xml:space="preserve">II.1.13.a. Rozliczenia międzyokresowe czynne </t>
  </si>
  <si>
    <t>odszkod. z tytułu utraty wartości nieruchomości</t>
  </si>
  <si>
    <t>odszkod. z tyt. umowy dzierżawy</t>
  </si>
  <si>
    <t>odszk. o unieważnienie umowy, przedłużenie okresu umowy, rozwiązanie umowy</t>
  </si>
  <si>
    <t>odszkodowanie za szkodę wyrządzoną, nie wykonanie prawa pierwokupu</t>
  </si>
  <si>
    <t>roszczenia pracownicze z tyt. rozwiązania umowy</t>
  </si>
  <si>
    <t>odszkodowanie za naruszenie dóbr osobistych</t>
  </si>
  <si>
    <t>za użytkowanie wieczyste</t>
  </si>
  <si>
    <t>kary umowne</t>
  </si>
  <si>
    <t>z tyt. zbycia wywłaszczonej nieruchomości</t>
  </si>
  <si>
    <t>z tyt. przewlekłości postępowania sądowego</t>
  </si>
  <si>
    <t>z tyt. utraty praw własności</t>
  </si>
  <si>
    <t>z tyt. wydania decyzji z naruszeniem prawa lub nieważności decyzji</t>
  </si>
  <si>
    <t>z tyt. poniesionych nakładów</t>
  </si>
  <si>
    <t>z tyt. odmowy wydania zezwolenia</t>
  </si>
  <si>
    <t>z tyt. wypadku (szkoda komunikacyjna, osobowa)</t>
  </si>
  <si>
    <t>odszkod. z tytułu decyzji sprzedażowych lokali oraz utratę wartości sprzedanych lokali, zapłatę wykupu lokalu użytkowego</t>
  </si>
  <si>
    <t>za niedostarczenie lokalu socjalnego</t>
  </si>
  <si>
    <t>z tyt. zwrotu nieruchomości</t>
  </si>
  <si>
    <t>o zasiedzenie</t>
  </si>
  <si>
    <t>Inne sprawy sporne, w tym:</t>
  </si>
  <si>
    <t xml:space="preserve">na odszkodowania z tytułu bezumownego korzystania z gruntu 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</si>
  <si>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</si>
  <si>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 za grunty zajęte pod drogi</t>
  </si>
  <si>
    <t xml:space="preserve">na odszkodowania związane z uchwaleniem planu miejscowego zagospodarowania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</si>
  <si>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</si>
  <si>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 za wywłaszczenie nieruchomości  </t>
  </si>
  <si>
    <t xml:space="preserve">za grunty wydzielone pod drogi </t>
  </si>
  <si>
    <t xml:space="preserve"> na odszkodowania z tytułu naruszenia zasady pierwszeństwa</t>
  </si>
  <si>
    <t xml:space="preserve">II.1.12.b. Wykaz spraw spornych z tytułu zobowiązań warunkowych </t>
  </si>
  <si>
    <t>Umowy wsparcia</t>
  </si>
  <si>
    <t>Z tytułu zawartej, lecz jeszcze niewykonanej umowy</t>
  </si>
  <si>
    <t xml:space="preserve">Nieuznane roszczenia wierzycieli </t>
  </si>
  <si>
    <t xml:space="preserve">Kaucje i wadia </t>
  </si>
  <si>
    <t>Gwarancje</t>
  </si>
  <si>
    <t>utworzone rezerwy bilansowe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</si>
  <si>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</si>
  <si>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Zabezpieczenia w postaci weksli</t>
  </si>
  <si>
    <t>Opis charakteru zobowiązania warunkowego, w tym czy zabezpieczone na majątku jednostki</t>
  </si>
  <si>
    <t>Tytuł</t>
  </si>
  <si>
    <t xml:space="preserve">II.1.12.a. Pozabilansowe zabezpieczenia, w tym również udzielone przez jednostkę gwarancje i poręczenia, także wekslowe </t>
  </si>
  <si>
    <t>…</t>
  </si>
  <si>
    <t>Inne, w tym:</t>
  </si>
  <si>
    <t>Weksel</t>
  </si>
  <si>
    <t>Zastaw (w tym rejestrowy lub skarbowy)</t>
  </si>
  <si>
    <t>Hipoteka</t>
  </si>
  <si>
    <t>Stan na koniec  roku:</t>
  </si>
  <si>
    <t>Stan na początek roku:</t>
  </si>
  <si>
    <t>obrotowych</t>
  </si>
  <si>
    <t>trwałych</t>
  </si>
  <si>
    <t>zabezpieczenia</t>
  </si>
  <si>
    <t>zobowiązania</t>
  </si>
  <si>
    <t>w tym na aktywach</t>
  </si>
  <si>
    <t>Rodzaj (forma) zabezpieczenia</t>
  </si>
  <si>
    <t>II.1.11. Zobowiązania zabezpieczone na majątku jednostki</t>
  </si>
  <si>
    <t>Zobowiązania z tytułu leasingu zwrotnego</t>
  </si>
  <si>
    <t>Zobowiązania z tytułu leasingu finansowego</t>
  </si>
  <si>
    <t>Tytuł zobowiązania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</si>
  <si>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</si>
  <si>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 xml:space="preserve">RAZEM:                                    </t>
  </si>
  <si>
    <t>·            powyżej 5 lat</t>
  </si>
  <si>
    <t>·            powyżej 3 do 5 lat</t>
  </si>
  <si>
    <t>·            powyżej 1 roku do 3 lat</t>
  </si>
  <si>
    <t>Pozostałe zobowiązania długoterminowe  wobec pozostałych jednostek</t>
  </si>
  <si>
    <t>Pozostałe zobowiązania długoterminowe wobec jednostek powiązanych</t>
  </si>
  <si>
    <t>Zobowiązania finansowe</t>
  </si>
  <si>
    <t xml:space="preserve">II.1.9. Zobowiązania długoterminowe według zapadalności </t>
  </si>
  <si>
    <t>Inne rezerwy, w tym :</t>
  </si>
  <si>
    <t xml:space="preserve">Rezerwy na odszkodowania z tytułu bezumownego korzystania z gruntu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</si>
  <si>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</si>
  <si>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za grunty zajęte pod drogi </t>
  </si>
  <si>
    <t xml:space="preserve">Rezerwy na odszkodowania związane z uchwaleniem planu miejscowego zagospodarowania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</si>
  <si>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</si>
  <si>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za wywłaszczenie nieruchomości  </t>
  </si>
  <si>
    <t xml:space="preserve">Rezerwy za grunty wydzielone pod drogi </t>
  </si>
  <si>
    <t>Rezerwy na odszkodowania z tytułu naruszenia zasady pierwszeństwa</t>
  </si>
  <si>
    <t>Rezerwa na straty z tytułu udzielonych gwarancji i poręczeń</t>
  </si>
  <si>
    <t>Rozwiązane **</t>
  </si>
  <si>
    <t>Wykorzystane *</t>
  </si>
  <si>
    <t>Utworzone</t>
  </si>
  <si>
    <t xml:space="preserve">II.1.8. Rezerwy na zobowiązania - zmiany w ciągu roku obrotowego </t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</si>
  <si>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</si>
  <si>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</si>
  <si>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t>Należności alimentacyjne</t>
  </si>
  <si>
    <t>3</t>
  </si>
  <si>
    <t>w tym: należności finansowe (pożyczki zagrożone)</t>
  </si>
  <si>
    <t>Należności krótkoterminowe</t>
  </si>
  <si>
    <t>2</t>
  </si>
  <si>
    <t>Należności długoterminowe</t>
  </si>
  <si>
    <t>Rozwiązanie **</t>
  </si>
  <si>
    <t>Wykorzystanie *</t>
  </si>
  <si>
    <t>Zmiany stanu odpisów w ciągu roku obrotowego</t>
  </si>
  <si>
    <t>Wyszczególnienie odpisów z tytułu</t>
  </si>
  <si>
    <t xml:space="preserve">II.1.7. Odpisy aktualizujące wartość należności </t>
  </si>
  <si>
    <t>Nazwa podmiotu</t>
  </si>
  <si>
    <t>Kapitały własne na dzień 31 grudnia poprzedniego roku</t>
  </si>
  <si>
    <t>Zysk/(strata) netto za rok zakończony dnia 31 grudnia poprzedniego rok</t>
  </si>
  <si>
    <t>Wartość bilansowa udziałów/akcji</t>
  </si>
  <si>
    <t>Odpis</t>
  </si>
  <si>
    <t>Wartość brutto udziałów/ akcji</t>
  </si>
  <si>
    <t>Udział w kapitale własnym (%)</t>
  </si>
  <si>
    <t>Liczba udziałów / akcji</t>
  </si>
  <si>
    <t>Nazwa podmiotów</t>
  </si>
  <si>
    <t>II.1.6. Liczba i wartość posiadanych akcji i udziałów</t>
  </si>
  <si>
    <t>Inne środki trwałe</t>
  </si>
  <si>
    <t>Środki transportu</t>
  </si>
  <si>
    <t>Urządzenia techniczne i maszyny</t>
  </si>
  <si>
    <t>Budynki, lokale i obiekty inżynierii lądowej i wodnej</t>
  </si>
  <si>
    <t>Grunty</t>
  </si>
  <si>
    <t>Wartość nieamortyzowanych lub nieumarzanych przez jednostkę środków trwałych, używanych na podstawie umów najmu, dzierżawy i innych umów, w tym z tytułu umów leasingu (ewidencja pozabilansowa)</t>
  </si>
  <si>
    <t xml:space="preserve">II.1.5.Wartość nieamortyzowanych lub nieumarzanych przez jednostkę środków trwałych, używanych na podstawie umów najmu, dzierżawy i innych umów, w tym z tytułu umów leasingu </t>
  </si>
  <si>
    <t>Wartość gruntów użytkowanych wieczyście</t>
  </si>
  <si>
    <t xml:space="preserve">II. 1.4. Grunty użytkowane wieczyście </t>
  </si>
  <si>
    <t>Kwota zmniejszeń odpisów aktualizujących w trakcie roku obrotowego</t>
  </si>
  <si>
    <t>Kwota dokonanych w trakcie roku obrotowego odpisów aktualizujących</t>
  </si>
  <si>
    <t>Inne  papiery wartościowe</t>
  </si>
  <si>
    <t>Akcje i udziały</t>
  </si>
  <si>
    <t>Wartość mienia zlikwidowanych jednostek</t>
  </si>
  <si>
    <t>Rzeczowe aktywa trwałe</t>
  </si>
  <si>
    <t>Wartości niematerialne i prawne</t>
  </si>
  <si>
    <t>Długoterminowe aktywa finansowe</t>
  </si>
  <si>
    <t>Długoterminowe aktywa niefinansowe</t>
  </si>
  <si>
    <t xml:space="preserve"> II.1.3. Odpisy aktualizujące wartość długoterminowych aktywów</t>
  </si>
  <si>
    <t>Dobra kultury</t>
  </si>
  <si>
    <t xml:space="preserve">Środki trwałe </t>
  </si>
  <si>
    <t xml:space="preserve">II.1.2. Aktualna wartość rynkowa środków trwałych, o ile jednostka dysponuje takimi informacjami </t>
  </si>
  <si>
    <t>Odpisy na koniec okresu</t>
  </si>
  <si>
    <t>3. Inne</t>
  </si>
  <si>
    <t>2. Zlikwidowanych</t>
  </si>
  <si>
    <t>1. Sprzedanych</t>
  </si>
  <si>
    <t xml:space="preserve">1. </t>
  </si>
  <si>
    <t xml:space="preserve">Odpisy na początek okresu </t>
  </si>
  <si>
    <t xml:space="preserve">Odpisy aktualizujące </t>
  </si>
  <si>
    <t>Wartość początkowa na koniec okresu</t>
  </si>
  <si>
    <t>3. Inne (likwidacja)</t>
  </si>
  <si>
    <t xml:space="preserve">2. Przekazanie </t>
  </si>
  <si>
    <t>1. Sprzedaż</t>
  </si>
  <si>
    <t>2. Inne</t>
  </si>
  <si>
    <t>1. Zakup</t>
  </si>
  <si>
    <t>Wartość początkowa na początek okresu</t>
  </si>
  <si>
    <t>Wartość początkowa</t>
  </si>
  <si>
    <t>Zabytki archeologiczne (w szczególności: pozostałości terenowe pradziejowego i historycznego osadnictwa, kurhany, relikty działalności gospodarczej, religijnej i artystycznej)</t>
  </si>
  <si>
    <t>Zabytki nieruchome (w szczególności: dzieła architektury i budownictwa, pomniki, tablice pamiątkowe, cmentarze, parki i ogrody, obiekty techniki)</t>
  </si>
  <si>
    <t>Zabytki ruchome (w szczególności: dzieła sztuk plastycznych, rzemiosła artystycznego, numizmaty, pamiątki historyczne, materiały biblioteczne, instrumenty muzyczne, wytwory sztuki ludowej)</t>
  </si>
  <si>
    <t xml:space="preserve">II.1.1.c. Informacja o zasobach dóbr kultury (zabytkach) </t>
  </si>
  <si>
    <t>Saldo zamknięcia</t>
  </si>
  <si>
    <t>Saldo otwarcia</t>
  </si>
  <si>
    <t>Wartość netto</t>
  </si>
  <si>
    <t xml:space="preserve">Saldo zamknięcia </t>
  </si>
  <si>
    <t>Odpisy aktualizujące</t>
  </si>
  <si>
    <t>Likwidacja i sprzedaż</t>
  </si>
  <si>
    <t>Zmniejszenia, w tym:</t>
  </si>
  <si>
    <t>Amortyzacja okresu</t>
  </si>
  <si>
    <t>Zwiększenia, w tym:</t>
  </si>
  <si>
    <t>Umorzenie</t>
  </si>
  <si>
    <t>Nabycie</t>
  </si>
  <si>
    <t xml:space="preserve">Saldo otwarcia </t>
  </si>
  <si>
    <t xml:space="preserve">Wartość początkowa                                      </t>
  </si>
  <si>
    <t>Wartości niematerialne i prawne ogółem</t>
  </si>
  <si>
    <t>WARTOŚCI NIEMATERIALNE I PRAWNE</t>
  </si>
  <si>
    <t xml:space="preserve">II.1.1.b. Wartości niematerialne i prawne  - zmiany w ciągu roku obrotowego </t>
  </si>
  <si>
    <t>Przemieszczenia</t>
  </si>
  <si>
    <t>Środki trwałe w budowie (inwestycje) oraz zaliczki na poczet inwestycji</t>
  </si>
  <si>
    <t>w tym: Grunty stanowiące własność jednostki samorządu terytorialnego, przekazane w użytkowanie wieczyste innym podmiotom</t>
  </si>
  <si>
    <t>Rzeczowy majątek trwały</t>
  </si>
  <si>
    <t>ŚRODKI TRWAŁE</t>
  </si>
  <si>
    <t xml:space="preserve">II.1.1.a. Rzeczowy majątek trwały - zmiany w ciągu roku obrotowego </t>
  </si>
  <si>
    <t>do Zasad obiegu oraz kontroli sprawozdań budżetowych, sprawozdań w zakresie operacji finansowych i sprawozdań  finansowych w Urzędzie m.st. Warszawy i  jednostkach organizacyjnych m.st. Warszawy</t>
  </si>
  <si>
    <t>Załącznik nr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</si>
</sst>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_-* #,##0.00\ &quot;DM&quot;_-;\-* #,##0.00\ &quot;DM&quot;_-;_-* &quot;-&quot;??\ &quot;DM&quot;_-;_-@_-"/>
  </numFmts>
  <fonts count="7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Book Antiqua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b/>
      <u/>
      <sz val="9"/>
      <color indexed="8"/>
      <name val="Book Antiqua"/>
      <family val="1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u/>
      <sz val="9"/>
      <name val="Book Antiqua"/>
      <family val="1"/>
      <charset val="238"/>
    </font>
    <font>
      <sz val="9"/>
      <name val="Book Antiqua"/>
      <family val="1"/>
      <charset val="238"/>
    </font>
    <font>
      <sz val="10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i/>
      <sz val="9"/>
      <color rgb="FF000000"/>
      <name val="Times New Roman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0"/>
      <color rgb="FFFF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0" fontId="1" fillId="0" borderId="0"/>
    <xf numFmtId="0" fontId="32" fillId="0" borderId="0"/>
    <xf numFmtId="0" fontId="1" fillId="0" borderId="0"/>
    <xf numFmtId="165" fontId="1" fillId="0" borderId="0" applyFont="0" applyFill="0" applyBorder="0" applyAlignment="0" applyProtection="0"/>
    <xf numFmtId="0" fontId="32" fillId="0" borderId="0"/>
    <xf numFmtId="0" fontId="51" fillId="0" borderId="0"/>
    <xf numFmtId="0" fontId="54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9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13" borderId="0" applyNumberFormat="0" applyBorder="0" applyAlignment="0" applyProtection="0"/>
    <xf numFmtId="0" fontId="54" fillId="22" borderId="0" applyNumberFormat="0" applyBorder="0" applyAlignment="0" applyProtection="0"/>
    <xf numFmtId="0" fontId="56" fillId="13" borderId="0" applyNumberFormat="0" applyBorder="0" applyAlignment="0" applyProtection="0"/>
    <xf numFmtId="0" fontId="57" fillId="23" borderId="111" applyNumberFormat="0" applyAlignment="0" applyProtection="0"/>
    <xf numFmtId="0" fontId="58" fillId="14" borderId="112" applyNumberFormat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60" fillId="27" borderId="0" applyNumberFormat="0" applyBorder="0" applyAlignment="0" applyProtection="0"/>
    <xf numFmtId="0" fontId="61" fillId="0" borderId="113" applyNumberFormat="0" applyFill="0" applyAlignment="0" applyProtection="0"/>
    <xf numFmtId="0" fontId="62" fillId="0" borderId="114" applyNumberFormat="0" applyFill="0" applyAlignment="0" applyProtection="0"/>
    <xf numFmtId="0" fontId="63" fillId="0" borderId="115" applyNumberFormat="0" applyFill="0" applyAlignment="0" applyProtection="0"/>
    <xf numFmtId="0" fontId="63" fillId="0" borderId="0" applyNumberFormat="0" applyFill="0" applyBorder="0" applyAlignment="0" applyProtection="0"/>
    <xf numFmtId="0" fontId="64" fillId="22" borderId="111" applyNumberFormat="0" applyAlignment="0" applyProtection="0"/>
    <xf numFmtId="0" fontId="65" fillId="0" borderId="116" applyNumberFormat="0" applyFill="0" applyAlignment="0" applyProtection="0"/>
    <xf numFmtId="0" fontId="66" fillId="22" borderId="0" applyNumberFormat="0" applyBorder="0" applyAlignment="0" applyProtection="0"/>
    <xf numFmtId="0" fontId="1" fillId="21" borderId="117" applyNumberFormat="0" applyFont="0" applyAlignment="0" applyProtection="0"/>
    <xf numFmtId="0" fontId="67" fillId="23" borderId="118" applyNumberFormat="0" applyAlignment="0" applyProtection="0"/>
    <xf numFmtId="4" fontId="68" fillId="28" borderId="119" applyNumberFormat="0" applyProtection="0">
      <alignment vertical="center"/>
    </xf>
    <xf numFmtId="4" fontId="69" fillId="28" borderId="119" applyNumberFormat="0" applyProtection="0">
      <alignment vertical="center"/>
    </xf>
    <xf numFmtId="4" fontId="68" fillId="28" borderId="119" applyNumberFormat="0" applyProtection="0">
      <alignment horizontal="left" vertical="center" indent="1"/>
    </xf>
    <xf numFmtId="0" fontId="68" fillId="28" borderId="119" applyNumberFormat="0" applyProtection="0">
      <alignment horizontal="left" vertical="top" indent="1"/>
    </xf>
    <xf numFmtId="4" fontId="68" fillId="29" borderId="0" applyNumberFormat="0" applyProtection="0">
      <alignment horizontal="left" vertical="center" indent="1"/>
    </xf>
    <xf numFmtId="4" fontId="51" fillId="30" borderId="119" applyNumberFormat="0" applyProtection="0">
      <alignment horizontal="right" vertical="center"/>
    </xf>
    <xf numFmtId="4" fontId="51" fillId="31" borderId="119" applyNumberFormat="0" applyProtection="0">
      <alignment horizontal="right" vertical="center"/>
    </xf>
    <xf numFmtId="4" fontId="51" fillId="32" borderId="119" applyNumberFormat="0" applyProtection="0">
      <alignment horizontal="right" vertical="center"/>
    </xf>
    <xf numFmtId="4" fontId="51" fillId="33" borderId="119" applyNumberFormat="0" applyProtection="0">
      <alignment horizontal="right" vertical="center"/>
    </xf>
    <xf numFmtId="4" fontId="51" fillId="34" borderId="119" applyNumberFormat="0" applyProtection="0">
      <alignment horizontal="right" vertical="center"/>
    </xf>
    <xf numFmtId="4" fontId="51" fillId="35" borderId="119" applyNumberFormat="0" applyProtection="0">
      <alignment horizontal="right" vertical="center"/>
    </xf>
    <xf numFmtId="4" fontId="51" fillId="36" borderId="119" applyNumberFormat="0" applyProtection="0">
      <alignment horizontal="right" vertical="center"/>
    </xf>
    <xf numFmtId="4" fontId="51" fillId="37" borderId="119" applyNumberFormat="0" applyProtection="0">
      <alignment horizontal="right" vertical="center"/>
    </xf>
    <xf numFmtId="4" fontId="51" fillId="38" borderId="119" applyNumberFormat="0" applyProtection="0">
      <alignment horizontal="right" vertical="center"/>
    </xf>
    <xf numFmtId="4" fontId="68" fillId="39" borderId="120" applyNumberFormat="0" applyProtection="0">
      <alignment horizontal="left" vertical="center" indent="1"/>
    </xf>
    <xf numFmtId="4" fontId="51" fillId="40" borderId="0" applyNumberFormat="0" applyProtection="0">
      <alignment horizontal="left" vertical="center" indent="1"/>
    </xf>
    <xf numFmtId="4" fontId="70" fillId="41" borderId="0" applyNumberFormat="0" applyProtection="0">
      <alignment horizontal="left" vertical="center" indent="1"/>
    </xf>
    <xf numFmtId="4" fontId="51" fillId="29" borderId="119" applyNumberFormat="0" applyProtection="0">
      <alignment horizontal="right" vertical="center"/>
    </xf>
    <xf numFmtId="4" fontId="71" fillId="40" borderId="0" applyNumberFormat="0" applyProtection="0">
      <alignment horizontal="left" vertical="center" indent="1"/>
    </xf>
    <xf numFmtId="4" fontId="71" fillId="29" borderId="0" applyNumberFormat="0" applyProtection="0">
      <alignment horizontal="left" vertical="center" indent="1"/>
    </xf>
    <xf numFmtId="0" fontId="1" fillId="41" borderId="119" applyNumberFormat="0" applyProtection="0">
      <alignment horizontal="left" vertical="center" indent="1"/>
    </xf>
    <xf numFmtId="0" fontId="1" fillId="41" borderId="119" applyNumberFormat="0" applyProtection="0">
      <alignment horizontal="left" vertical="top" indent="1"/>
    </xf>
    <xf numFmtId="0" fontId="1" fillId="29" borderId="119" applyNumberFormat="0" applyProtection="0">
      <alignment horizontal="left" vertical="center" indent="1"/>
    </xf>
    <xf numFmtId="0" fontId="1" fillId="29" borderId="119" applyNumberFormat="0" applyProtection="0">
      <alignment horizontal="left" vertical="top" indent="1"/>
    </xf>
    <xf numFmtId="0" fontId="1" fillId="42" borderId="119" applyNumberFormat="0" applyProtection="0">
      <alignment horizontal="left" vertical="center" indent="1"/>
    </xf>
    <xf numFmtId="0" fontId="1" fillId="42" borderId="119" applyNumberFormat="0" applyProtection="0">
      <alignment horizontal="left" vertical="top" indent="1"/>
    </xf>
    <xf numFmtId="0" fontId="1" fillId="40" borderId="119" applyNumberFormat="0" applyProtection="0">
      <alignment horizontal="left" vertical="center" indent="1"/>
    </xf>
    <xf numFmtId="0" fontId="1" fillId="40" borderId="119" applyNumberFormat="0" applyProtection="0">
      <alignment horizontal="left" vertical="top" indent="1"/>
    </xf>
    <xf numFmtId="0" fontId="1" fillId="43" borderId="52" applyNumberFormat="0">
      <protection locked="0"/>
    </xf>
    <xf numFmtId="4" fontId="51" fillId="44" borderId="119" applyNumberFormat="0" applyProtection="0">
      <alignment vertical="center"/>
    </xf>
    <xf numFmtId="4" fontId="72" fillId="44" borderId="119" applyNumberFormat="0" applyProtection="0">
      <alignment vertical="center"/>
    </xf>
    <xf numFmtId="4" fontId="51" fillId="44" borderId="119" applyNumberFormat="0" applyProtection="0">
      <alignment horizontal="left" vertical="center" indent="1"/>
    </xf>
    <xf numFmtId="0" fontId="51" fillId="44" borderId="119" applyNumberFormat="0" applyProtection="0">
      <alignment horizontal="left" vertical="top" indent="1"/>
    </xf>
    <xf numFmtId="4" fontId="51" fillId="40" borderId="119" applyNumberFormat="0" applyProtection="0">
      <alignment horizontal="right" vertical="center"/>
    </xf>
    <xf numFmtId="4" fontId="72" fillId="40" borderId="119" applyNumberFormat="0" applyProtection="0">
      <alignment horizontal="right" vertical="center"/>
    </xf>
    <xf numFmtId="4" fontId="51" fillId="29" borderId="119" applyNumberFormat="0" applyProtection="0">
      <alignment horizontal="left" vertical="center" indent="1"/>
    </xf>
    <xf numFmtId="0" fontId="51" fillId="29" borderId="119" applyNumberFormat="0" applyProtection="0">
      <alignment horizontal="left" vertical="top" indent="1"/>
    </xf>
    <xf numFmtId="4" fontId="73" fillId="45" borderId="0" applyNumberFormat="0" applyProtection="0">
      <alignment horizontal="left" vertical="center" indent="1"/>
    </xf>
    <xf numFmtId="4" fontId="74" fillId="40" borderId="119" applyNumberFormat="0" applyProtection="0">
      <alignment horizontal="right" vertical="center"/>
    </xf>
    <xf numFmtId="0" fontId="75" fillId="0" borderId="0" applyNumberFormat="0" applyFill="0" applyBorder="0" applyAlignment="0" applyProtection="0"/>
    <xf numFmtId="0" fontId="59" fillId="0" borderId="121" applyNumberFormat="0" applyFill="0" applyAlignment="0" applyProtection="0"/>
    <xf numFmtId="0" fontId="76" fillId="0" borderId="0" applyNumberFormat="0" applyFill="0" applyBorder="0" applyAlignment="0" applyProtection="0"/>
  </cellStyleXfs>
  <cellXfs count="944">
    <xf numFmtId="0" fontId="0" fillId="0" borderId="0" xfId="0"/>
    <xf numFmtId="0" fontId="3" fillId="0" borderId="0" xfId="1" applyFont="1" applyAlignment="1">
      <alignment horizontal="center" wrapText="1"/>
    </xf>
    <xf numFmtId="0" fontId="3" fillId="0" borderId="0" xfId="1" applyFont="1"/>
    <xf numFmtId="0" fontId="3" fillId="0" borderId="0" xfId="1" applyFont="1" applyBorder="1" applyAlignment="1">
      <alignment wrapText="1"/>
    </xf>
    <xf numFmtId="4" fontId="4" fillId="0" borderId="1" xfId="1" applyNumberFormat="1" applyFont="1" applyBorder="1" applyAlignment="1">
      <alignment vertical="center"/>
    </xf>
    <xf numFmtId="4" fontId="4" fillId="0" borderId="2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7" xfId="1" applyNumberFormat="1" applyFont="1" applyFill="1" applyBorder="1" applyAlignment="1" applyProtection="1">
      <alignment vertical="center"/>
      <protection locked="0"/>
    </xf>
    <xf numFmtId="4" fontId="5" fillId="0" borderId="8" xfId="1" applyNumberFormat="1" applyFont="1" applyFill="1" applyBorder="1" applyAlignment="1" applyProtection="1">
      <alignment vertical="center"/>
      <protection locked="0"/>
    </xf>
    <xf numFmtId="4" fontId="5" fillId="0" borderId="9" xfId="1" applyNumberFormat="1" applyFont="1" applyFill="1" applyBorder="1" applyAlignment="1">
      <alignment horizontal="right" vertical="center"/>
    </xf>
    <xf numFmtId="4" fontId="6" fillId="2" borderId="10" xfId="1" applyNumberFormat="1" applyFont="1" applyFill="1" applyBorder="1" applyAlignment="1">
      <alignment horizontal="center" vertical="center" wrapText="1"/>
    </xf>
    <xf numFmtId="4" fontId="6" fillId="2" borderId="11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2" xfId="1" applyNumberFormat="1" applyFont="1" applyFill="1" applyBorder="1" applyAlignment="1">
      <alignment horizontal="center" vertical="center"/>
    </xf>
    <xf numFmtId="4" fontId="4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4" fontId="5" fillId="2" borderId="10" xfId="1" applyNumberFormat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/>
    </xf>
    <xf numFmtId="4" fontId="5" fillId="2" borderId="12" xfId="1" applyNumberFormat="1" applyFont="1" applyFill="1" applyBorder="1" applyAlignment="1">
      <alignment horizontal="center" vertical="center"/>
    </xf>
    <xf numFmtId="4" fontId="4" fillId="0" borderId="13" xfId="1" applyNumberFormat="1" applyFon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" fontId="5" fillId="3" borderId="1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vertical="center"/>
    </xf>
    <xf numFmtId="4" fontId="7" fillId="0" borderId="0" xfId="1" applyNumberFormat="1" applyFont="1" applyAlignment="1">
      <alignment horizontal="left" vertical="center"/>
    </xf>
    <xf numFmtId="4" fontId="5" fillId="4" borderId="10" xfId="1" applyNumberFormat="1" applyFont="1" applyFill="1" applyBorder="1" applyAlignment="1" applyProtection="1">
      <alignment vertical="center"/>
    </xf>
    <xf numFmtId="4" fontId="5" fillId="4" borderId="12" xfId="1" applyNumberFormat="1" applyFont="1" applyFill="1" applyBorder="1" applyAlignment="1" applyProtection="1">
      <alignment vertical="center"/>
    </xf>
    <xf numFmtId="4" fontId="4" fillId="0" borderId="17" xfId="1" applyNumberFormat="1" applyFont="1" applyFill="1" applyBorder="1" applyAlignment="1" applyProtection="1">
      <alignment vertical="center"/>
      <protection locked="0"/>
    </xf>
    <xf numFmtId="4" fontId="4" fillId="0" borderId="18" xfId="1" applyNumberFormat="1" applyFont="1" applyFill="1" applyBorder="1" applyAlignment="1" applyProtection="1">
      <alignment vertical="center"/>
      <protection locked="0"/>
    </xf>
    <xf numFmtId="4" fontId="4" fillId="0" borderId="19" xfId="1" applyNumberFormat="1" applyFont="1" applyFill="1" applyBorder="1" applyAlignment="1" applyProtection="1">
      <alignment vertical="center"/>
      <protection locked="0"/>
    </xf>
    <xf numFmtId="4" fontId="4" fillId="0" borderId="4" xfId="1" applyNumberFormat="1" applyFont="1" applyFill="1" applyBorder="1" applyAlignment="1" applyProtection="1">
      <alignment vertical="center"/>
      <protection locked="0"/>
    </xf>
    <xf numFmtId="4" fontId="4" fillId="0" borderId="5" xfId="1" applyNumberFormat="1" applyFont="1" applyFill="1" applyBorder="1" applyAlignment="1" applyProtection="1">
      <alignment vertical="center"/>
      <protection locked="0"/>
    </xf>
    <xf numFmtId="4" fontId="4" fillId="0" borderId="6" xfId="1" applyNumberFormat="1" applyFont="1" applyFill="1" applyBorder="1" applyAlignment="1" applyProtection="1">
      <alignment vertical="center"/>
      <protection locked="0"/>
    </xf>
    <xf numFmtId="4" fontId="5" fillId="2" borderId="11" xfId="1" applyNumberFormat="1" applyFont="1" applyFill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4" fontId="5" fillId="2" borderId="10" xfId="1" applyNumberFormat="1" applyFont="1" applyFill="1" applyBorder="1" applyAlignment="1" applyProtection="1">
      <alignment horizontal="right" vertical="center"/>
    </xf>
    <xf numFmtId="4" fontId="4" fillId="0" borderId="17" xfId="1" applyNumberFormat="1" applyFont="1" applyBorder="1" applyAlignment="1" applyProtection="1">
      <alignment vertical="center"/>
      <protection locked="0"/>
    </xf>
    <xf numFmtId="4" fontId="4" fillId="0" borderId="4" xfId="1" applyNumberFormat="1" applyFont="1" applyBorder="1" applyAlignment="1" applyProtection="1">
      <alignment vertical="center"/>
      <protection locked="0"/>
    </xf>
    <xf numFmtId="4" fontId="4" fillId="0" borderId="7" xfId="1" applyNumberFormat="1" applyFont="1" applyBorder="1" applyAlignment="1" applyProtection="1">
      <alignment vertical="center"/>
      <protection locked="0"/>
    </xf>
    <xf numFmtId="4" fontId="4" fillId="0" borderId="7" xfId="1" applyNumberFormat="1" applyFont="1" applyFill="1" applyBorder="1" applyAlignment="1" applyProtection="1">
      <alignment vertical="center"/>
      <protection locked="0"/>
    </xf>
    <xf numFmtId="4" fontId="5" fillId="0" borderId="10" xfId="1" applyNumberFormat="1" applyFont="1" applyFill="1" applyBorder="1" applyAlignment="1" applyProtection="1">
      <alignment vertical="center"/>
    </xf>
    <xf numFmtId="4" fontId="4" fillId="0" borderId="20" xfId="1" applyNumberFormat="1" applyFont="1" applyBorder="1" applyAlignment="1" applyProtection="1">
      <alignment vertical="center"/>
      <protection locked="0"/>
    </xf>
    <xf numFmtId="4" fontId="4" fillId="0" borderId="1" xfId="1" applyNumberFormat="1" applyFont="1" applyFill="1" applyBorder="1" applyAlignment="1" applyProtection="1">
      <alignment vertical="center"/>
      <protection locked="0"/>
    </xf>
    <xf numFmtId="4" fontId="4" fillId="0" borderId="24" xfId="1" applyNumberFormat="1" applyFont="1" applyBorder="1" applyAlignment="1" applyProtection="1">
      <alignment vertical="center"/>
      <protection locked="0"/>
    </xf>
    <xf numFmtId="4" fontId="4" fillId="0" borderId="37" xfId="1" applyNumberFormat="1" applyFont="1" applyFill="1" applyBorder="1" applyAlignment="1" applyProtection="1">
      <alignment vertical="center"/>
      <protection locked="0"/>
    </xf>
    <xf numFmtId="4" fontId="11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32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Alignment="1" applyProtection="1">
      <alignment vertical="center"/>
      <protection locked="0"/>
    </xf>
    <xf numFmtId="4" fontId="8" fillId="0" borderId="0" xfId="1" applyNumberFormat="1" applyFont="1" applyAlignment="1" applyProtection="1">
      <alignment vertical="center"/>
      <protection locked="0"/>
    </xf>
    <xf numFmtId="4" fontId="7" fillId="2" borderId="10" xfId="1" applyNumberFormat="1" applyFont="1" applyFill="1" applyBorder="1" applyAlignment="1" applyProtection="1">
      <alignment horizontal="right" vertical="center"/>
    </xf>
    <xf numFmtId="4" fontId="7" fillId="0" borderId="10" xfId="1" applyNumberFormat="1" applyFont="1" applyFill="1" applyBorder="1" applyAlignment="1" applyProtection="1">
      <alignment horizontal="right" vertical="center"/>
    </xf>
    <xf numFmtId="4" fontId="4" fillId="0" borderId="38" xfId="1" applyNumberFormat="1" applyFont="1" applyBorder="1" applyAlignment="1" applyProtection="1">
      <alignment vertical="center"/>
      <protection locked="0"/>
    </xf>
    <xf numFmtId="4" fontId="4" fillId="0" borderId="22" xfId="1" applyNumberFormat="1" applyFont="1" applyBorder="1" applyAlignment="1" applyProtection="1">
      <alignment vertical="center"/>
      <protection locked="0"/>
    </xf>
    <xf numFmtId="4" fontId="4" fillId="0" borderId="39" xfId="1" applyNumberFormat="1" applyFont="1" applyBorder="1" applyAlignment="1" applyProtection="1">
      <alignment vertical="center"/>
      <protection locked="0"/>
    </xf>
    <xf numFmtId="4" fontId="15" fillId="0" borderId="39" xfId="1" applyNumberFormat="1" applyFont="1" applyBorder="1" applyAlignment="1" applyProtection="1">
      <alignment vertical="center"/>
      <protection locked="0"/>
    </xf>
    <xf numFmtId="4" fontId="4" fillId="0" borderId="40" xfId="1" applyNumberFormat="1" applyFont="1" applyFill="1" applyBorder="1" applyAlignment="1" applyProtection="1">
      <alignment vertical="center"/>
      <protection locked="0"/>
    </xf>
    <xf numFmtId="4" fontId="4" fillId="0" borderId="35" xfId="1" applyNumberFormat="1" applyFont="1" applyBorder="1" applyAlignment="1" applyProtection="1">
      <alignment vertical="center"/>
      <protection locked="0"/>
    </xf>
    <xf numFmtId="4" fontId="17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17" fillId="3" borderId="3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18" fillId="0" borderId="0" xfId="1" applyFont="1" applyAlignment="1">
      <alignment horizontal="left"/>
    </xf>
    <xf numFmtId="4" fontId="5" fillId="4" borderId="10" xfId="1" applyNumberFormat="1" applyFont="1" applyFill="1" applyBorder="1" applyAlignment="1" applyProtection="1">
      <alignment horizontal="right" vertical="center"/>
    </xf>
    <xf numFmtId="4" fontId="4" fillId="0" borderId="1" xfId="1" applyNumberFormat="1" applyFont="1" applyBorder="1" applyAlignment="1" applyProtection="1">
      <alignment vertical="center"/>
      <protection locked="0"/>
    </xf>
    <xf numFmtId="4" fontId="5" fillId="0" borderId="4" xfId="1" applyNumberFormat="1" applyFont="1" applyFill="1" applyBorder="1" applyAlignment="1" applyProtection="1">
      <alignment vertical="center"/>
    </xf>
    <xf numFmtId="4" fontId="4" fillId="0" borderId="4" xfId="1" applyNumberFormat="1" applyFont="1" applyFill="1" applyBorder="1" applyAlignment="1" applyProtection="1">
      <alignment vertical="center"/>
    </xf>
    <xf numFmtId="4" fontId="5" fillId="0" borderId="7" xfId="1" applyNumberFormat="1" applyFont="1" applyBorder="1" applyAlignment="1" applyProtection="1">
      <alignment vertical="center"/>
      <protection locked="0"/>
    </xf>
    <xf numFmtId="4" fontId="5" fillId="0" borderId="10" xfId="1" applyNumberFormat="1" applyFont="1" applyBorder="1" applyAlignment="1" applyProtection="1">
      <alignment vertical="center"/>
      <protection locked="0"/>
    </xf>
    <xf numFmtId="4" fontId="7" fillId="0" borderId="0" xfId="1" applyNumberFormat="1" applyFont="1" applyAlignment="1" applyProtection="1">
      <alignment horizontal="left" vertical="center"/>
      <protection locked="0"/>
    </xf>
    <xf numFmtId="0" fontId="1" fillId="0" borderId="0" xfId="1" applyAlignment="1"/>
    <xf numFmtId="4" fontId="19" fillId="0" borderId="38" xfId="1" applyNumberFormat="1" applyFont="1" applyBorder="1" applyAlignment="1" applyProtection="1">
      <alignment vertical="center"/>
      <protection locked="0"/>
    </xf>
    <xf numFmtId="4" fontId="19" fillId="0" borderId="17" xfId="1" applyNumberFormat="1" applyFont="1" applyFill="1" applyBorder="1" applyAlignment="1" applyProtection="1">
      <alignment vertical="center"/>
      <protection locked="0"/>
    </xf>
    <xf numFmtId="4" fontId="19" fillId="0" borderId="4" xfId="1" applyNumberFormat="1" applyFont="1" applyFill="1" applyBorder="1" applyAlignment="1" applyProtection="1">
      <alignment vertical="center"/>
      <protection locked="0"/>
    </xf>
    <xf numFmtId="4" fontId="19" fillId="0" borderId="38" xfId="1" applyNumberFormat="1" applyFont="1" applyFill="1" applyBorder="1" applyAlignment="1" applyProtection="1">
      <alignment vertical="center"/>
      <protection locked="0"/>
    </xf>
    <xf numFmtId="4" fontId="19" fillId="0" borderId="4" xfId="1" applyNumberFormat="1" applyFont="1" applyFill="1" applyBorder="1" applyAlignment="1" applyProtection="1">
      <alignment vertical="center"/>
    </xf>
    <xf numFmtId="4" fontId="19" fillId="0" borderId="37" xfId="1" applyNumberFormat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vertical="center"/>
    </xf>
    <xf numFmtId="4" fontId="4" fillId="0" borderId="15" xfId="1" applyNumberFormat="1" applyFont="1" applyFill="1" applyBorder="1" applyAlignment="1" applyProtection="1">
      <alignment vertical="center"/>
      <protection locked="0"/>
    </xf>
    <xf numFmtId="4" fontId="4" fillId="0" borderId="10" xfId="1" applyNumberFormat="1" applyFont="1" applyFill="1" applyBorder="1" applyAlignment="1" applyProtection="1">
      <alignment vertical="center"/>
      <protection locked="0"/>
    </xf>
    <xf numFmtId="4" fontId="19" fillId="0" borderId="20" xfId="1" applyNumberFormat="1" applyFont="1" applyBorder="1" applyAlignment="1" applyProtection="1">
      <alignment vertical="center"/>
      <protection locked="0"/>
    </xf>
    <xf numFmtId="4" fontId="19" fillId="0" borderId="1" xfId="1" applyNumberFormat="1" applyFont="1" applyFill="1" applyBorder="1" applyAlignment="1" applyProtection="1">
      <alignment vertical="center"/>
      <protection locked="0"/>
    </xf>
    <xf numFmtId="4" fontId="19" fillId="0" borderId="22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19" fillId="0" borderId="37" xfId="1" applyNumberFormat="1" applyFont="1" applyFill="1" applyBorder="1" applyAlignment="1" applyProtection="1">
      <alignment vertical="center"/>
      <protection locked="0"/>
    </xf>
    <xf numFmtId="4" fontId="4" fillId="0" borderId="10" xfId="1" applyNumberFormat="1" applyFont="1" applyBorder="1" applyAlignment="1" applyProtection="1">
      <alignment vertical="center"/>
      <protection locked="0"/>
    </xf>
    <xf numFmtId="4" fontId="7" fillId="2" borderId="10" xfId="1" applyNumberFormat="1" applyFont="1" applyFill="1" applyBorder="1" applyAlignment="1" applyProtection="1">
      <alignment vertical="center"/>
    </xf>
    <xf numFmtId="4" fontId="4" fillId="0" borderId="4" xfId="1" applyNumberFormat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/>
    </xf>
    <xf numFmtId="4" fontId="22" fillId="3" borderId="10" xfId="1" applyNumberFormat="1" applyFont="1" applyFill="1" applyBorder="1" applyAlignment="1" applyProtection="1">
      <alignment vertical="center"/>
    </xf>
    <xf numFmtId="4" fontId="22" fillId="0" borderId="10" xfId="1" applyNumberFormat="1" applyFont="1" applyFill="1" applyBorder="1" applyAlignment="1" applyProtection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8" fillId="0" borderId="22" xfId="1" applyNumberFormat="1" applyFont="1" applyBorder="1" applyAlignment="1" applyProtection="1">
      <alignment vertical="center"/>
      <protection locked="0"/>
    </xf>
    <xf numFmtId="4" fontId="8" fillId="0" borderId="4" xfId="1" applyNumberFormat="1" applyFont="1" applyBorder="1" applyAlignment="1" applyProtection="1">
      <alignment vertical="center"/>
      <protection locked="0"/>
    </xf>
    <xf numFmtId="4" fontId="8" fillId="0" borderId="4" xfId="1" applyNumberFormat="1" applyFont="1" applyFill="1" applyBorder="1" applyAlignment="1" applyProtection="1">
      <alignment vertical="center"/>
      <protection locked="0"/>
    </xf>
    <xf numFmtId="4" fontId="4" fillId="0" borderId="0" xfId="1" applyNumberFormat="1" applyFont="1" applyFill="1" applyBorder="1" applyAlignment="1" applyProtection="1">
      <alignment vertical="center"/>
    </xf>
    <xf numFmtId="4" fontId="8" fillId="0" borderId="4" xfId="1" applyNumberFormat="1" applyFont="1" applyFill="1" applyBorder="1" applyAlignment="1" applyProtection="1">
      <alignment vertical="center"/>
    </xf>
    <xf numFmtId="4" fontId="8" fillId="0" borderId="22" xfId="1" applyNumberFormat="1" applyFont="1" applyFill="1" applyBorder="1" applyAlignment="1" applyProtection="1">
      <alignment vertical="center"/>
      <protection locked="0"/>
    </xf>
    <xf numFmtId="4" fontId="19" fillId="0" borderId="0" xfId="1" applyNumberFormat="1" applyFont="1" applyFill="1" applyBorder="1" applyAlignment="1" applyProtection="1">
      <alignment vertical="center"/>
      <protection locked="0"/>
    </xf>
    <xf numFmtId="4" fontId="12" fillId="0" borderId="22" xfId="1" applyNumberFormat="1" applyFont="1" applyBorder="1" applyAlignment="1" applyProtection="1">
      <alignment vertical="center"/>
      <protection locked="0"/>
    </xf>
    <xf numFmtId="4" fontId="12" fillId="0" borderId="4" xfId="1" applyNumberFormat="1" applyFont="1" applyFill="1" applyBorder="1" applyAlignment="1" applyProtection="1">
      <alignment vertical="center"/>
      <protection locked="0"/>
    </xf>
    <xf numFmtId="4" fontId="8" fillId="0" borderId="7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4" fontId="22" fillId="0" borderId="15" xfId="1" applyNumberFormat="1" applyFont="1" applyBorder="1" applyAlignment="1" applyProtection="1">
      <alignment vertical="center"/>
      <protection locked="0"/>
    </xf>
    <xf numFmtId="4" fontId="22" fillId="0" borderId="10" xfId="1" applyNumberFormat="1" applyFont="1" applyFill="1" applyBorder="1" applyAlignment="1" applyProtection="1">
      <alignment vertical="center"/>
      <protection locked="0"/>
    </xf>
    <xf numFmtId="4" fontId="22" fillId="0" borderId="35" xfId="1" applyNumberFormat="1" applyFont="1" applyBorder="1" applyAlignment="1" applyProtection="1">
      <alignment vertical="center"/>
      <protection locked="0"/>
    </xf>
    <xf numFmtId="4" fontId="22" fillId="0" borderId="40" xfId="1" applyNumberFormat="1" applyFont="1" applyFill="1" applyBorder="1" applyAlignment="1" applyProtection="1">
      <alignment vertical="center"/>
      <protection locked="0"/>
    </xf>
    <xf numFmtId="4" fontId="8" fillId="0" borderId="41" xfId="1" applyNumberFormat="1" applyFont="1" applyBorder="1" applyAlignment="1" applyProtection="1">
      <alignment vertical="center"/>
      <protection locked="0"/>
    </xf>
    <xf numFmtId="4" fontId="8" fillId="0" borderId="41" xfId="1" applyNumberFormat="1" applyFont="1" applyFill="1" applyBorder="1" applyAlignment="1" applyProtection="1">
      <alignment vertical="center"/>
      <protection locked="0"/>
    </xf>
    <xf numFmtId="4" fontId="8" fillId="0" borderId="39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4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14" fillId="2" borderId="32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Alignment="1">
      <alignment horizontal="left" vertical="center" wrapText="1"/>
    </xf>
    <xf numFmtId="0" fontId="1" fillId="0" borderId="0" xfId="1" applyAlignment="1">
      <alignment vertical="center"/>
    </xf>
    <xf numFmtId="0" fontId="3" fillId="0" borderId="1" xfId="1" applyFont="1" applyBorder="1"/>
    <xf numFmtId="0" fontId="3" fillId="0" borderId="45" xfId="1" applyFont="1" applyBorder="1"/>
    <xf numFmtId="4" fontId="10" fillId="0" borderId="23" xfId="1" applyNumberFormat="1" applyFont="1" applyFill="1" applyBorder="1" applyAlignment="1" applyProtection="1">
      <alignment vertical="center"/>
      <protection locked="0"/>
    </xf>
    <xf numFmtId="4" fontId="10" fillId="0" borderId="6" xfId="1" applyNumberFormat="1" applyFont="1" applyFill="1" applyBorder="1" applyAlignment="1" applyProtection="1">
      <alignment vertical="center"/>
      <protection locked="0"/>
    </xf>
    <xf numFmtId="4" fontId="4" fillId="0" borderId="40" xfId="1" applyNumberFormat="1" applyFont="1" applyBorder="1" applyAlignment="1" applyProtection="1">
      <alignment vertical="center"/>
      <protection locked="0"/>
    </xf>
    <xf numFmtId="4" fontId="10" fillId="0" borderId="36" xfId="1" applyNumberFormat="1" applyFont="1" applyFill="1" applyBorder="1" applyAlignment="1" applyProtection="1">
      <alignment vertical="center"/>
      <protection locked="0"/>
    </xf>
    <xf numFmtId="4" fontId="10" fillId="0" borderId="3" xfId="1" applyNumberFormat="1" applyFont="1" applyFill="1" applyBorder="1" applyAlignment="1" applyProtection="1">
      <alignment vertical="center"/>
      <protection locked="0"/>
    </xf>
    <xf numFmtId="4" fontId="10" fillId="0" borderId="9" xfId="1" applyNumberFormat="1" applyFont="1" applyFill="1" applyBorder="1" applyAlignment="1" applyProtection="1">
      <alignment vertical="center"/>
      <protection locked="0"/>
    </xf>
    <xf numFmtId="4" fontId="11" fillId="0" borderId="12" xfId="1" applyNumberFormat="1" applyFont="1" applyFill="1" applyBorder="1" applyAlignment="1" applyProtection="1">
      <alignment vertical="center" wrapText="1"/>
      <protection locked="0"/>
    </xf>
    <xf numFmtId="4" fontId="10" fillId="0" borderId="4" xfId="1" applyNumberFormat="1" applyFont="1" applyFill="1" applyBorder="1" applyAlignment="1" applyProtection="1">
      <alignment vertical="center"/>
      <protection locked="0"/>
    </xf>
    <xf numFmtId="4" fontId="4" fillId="0" borderId="37" xfId="1" applyNumberFormat="1" applyFont="1" applyBorder="1" applyAlignment="1" applyProtection="1">
      <alignment vertical="center"/>
      <protection locked="0"/>
    </xf>
    <xf numFmtId="4" fontId="10" fillId="0" borderId="37" xfId="1" applyNumberFormat="1" applyFont="1" applyFill="1" applyBorder="1" applyAlignment="1" applyProtection="1">
      <alignment vertical="center"/>
      <protection locked="0"/>
    </xf>
    <xf numFmtId="4" fontId="10" fillId="0" borderId="1" xfId="1" applyNumberFormat="1" applyFont="1" applyFill="1" applyBorder="1" applyAlignment="1" applyProtection="1">
      <alignment vertical="center"/>
      <protection locked="0"/>
    </xf>
    <xf numFmtId="4" fontId="5" fillId="3" borderId="12" xfId="1" applyNumberFormat="1" applyFont="1" applyFill="1" applyBorder="1" applyAlignment="1" applyProtection="1">
      <alignment horizontal="center" vertical="center"/>
      <protection locked="0"/>
    </xf>
    <xf numFmtId="4" fontId="16" fillId="0" borderId="1" xfId="1" applyNumberFormat="1" applyFont="1" applyFill="1" applyBorder="1" applyAlignment="1">
      <alignment horizontal="right" vertical="center" wrapText="1"/>
    </xf>
    <xf numFmtId="4" fontId="16" fillId="0" borderId="2" xfId="1" applyNumberFormat="1" applyFont="1" applyFill="1" applyBorder="1" applyAlignment="1">
      <alignment horizontal="right" vertical="center" wrapText="1"/>
    </xf>
    <xf numFmtId="4" fontId="16" fillId="0" borderId="17" xfId="1" applyNumberFormat="1" applyFont="1" applyFill="1" applyBorder="1" applyAlignment="1">
      <alignment horizontal="right" vertical="center" wrapText="1"/>
    </xf>
    <xf numFmtId="4" fontId="16" fillId="0" borderId="18" xfId="1" applyNumberFormat="1" applyFont="1" applyFill="1" applyBorder="1" applyAlignment="1">
      <alignment horizontal="right" vertical="center" wrapText="1"/>
    </xf>
    <xf numFmtId="4" fontId="16" fillId="0" borderId="7" xfId="1" applyNumberFormat="1" applyFont="1" applyFill="1" applyBorder="1" applyAlignment="1">
      <alignment horizontal="right" vertical="center" wrapText="1"/>
    </xf>
    <xf numFmtId="4" fontId="16" fillId="0" borderId="8" xfId="1" applyNumberFormat="1" applyFont="1" applyFill="1" applyBorder="1" applyAlignment="1">
      <alignment horizontal="right" vertical="center" wrapText="1"/>
    </xf>
    <xf numFmtId="4" fontId="16" fillId="0" borderId="37" xfId="1" applyNumberFormat="1" applyFont="1" applyFill="1" applyBorder="1" applyAlignment="1">
      <alignment horizontal="right" vertical="center" wrapText="1"/>
    </xf>
    <xf numFmtId="4" fontId="16" fillId="0" borderId="33" xfId="1" applyNumberFormat="1" applyFont="1" applyFill="1" applyBorder="1" applyAlignment="1">
      <alignment horizontal="right" vertical="center" wrapText="1"/>
    </xf>
    <xf numFmtId="4" fontId="11" fillId="3" borderId="10" xfId="1" applyNumberFormat="1" applyFont="1" applyFill="1" applyBorder="1" applyAlignment="1">
      <alignment horizontal="center" vertical="center" wrapText="1"/>
    </xf>
    <xf numFmtId="4" fontId="16" fillId="0" borderId="0" xfId="1" applyNumberFormat="1" applyFont="1" applyBorder="1" applyAlignment="1">
      <alignment vertical="center"/>
    </xf>
    <xf numFmtId="4" fontId="16" fillId="0" borderId="0" xfId="1" applyNumberFormat="1" applyFont="1" applyBorder="1" applyAlignment="1">
      <alignment horizontal="left" vertical="center"/>
    </xf>
    <xf numFmtId="4" fontId="4" fillId="0" borderId="41" xfId="1" applyNumberFormat="1" applyFont="1" applyBorder="1" applyAlignment="1">
      <alignment horizontal="right" vertical="center"/>
    </xf>
    <xf numFmtId="4" fontId="4" fillId="0" borderId="26" xfId="1" applyNumberFormat="1" applyFont="1" applyBorder="1" applyAlignment="1">
      <alignment horizontal="right" vertical="center"/>
    </xf>
    <xf numFmtId="4" fontId="4" fillId="0" borderId="27" xfId="1" applyNumberFormat="1" applyFont="1" applyBorder="1" applyAlignment="1">
      <alignment horizontal="right" vertical="center"/>
    </xf>
    <xf numFmtId="4" fontId="5" fillId="3" borderId="15" xfId="1" applyNumberFormat="1" applyFont="1" applyFill="1" applyBorder="1" applyAlignment="1">
      <alignment horizontal="left" vertical="center"/>
    </xf>
    <xf numFmtId="4" fontId="5" fillId="3" borderId="11" xfId="1" applyNumberFormat="1" applyFont="1" applyFill="1" applyBorder="1" applyAlignment="1">
      <alignment horizontal="left" vertical="center"/>
    </xf>
    <xf numFmtId="4" fontId="5" fillId="3" borderId="12" xfId="1" applyNumberFormat="1" applyFont="1" applyFill="1" applyBorder="1" applyAlignment="1">
      <alignment horizontal="left" vertical="center"/>
    </xf>
    <xf numFmtId="4" fontId="11" fillId="2" borderId="10" xfId="1" applyNumberFormat="1" applyFont="1" applyFill="1" applyBorder="1" applyAlignment="1">
      <alignment horizontal="right" vertical="center"/>
    </xf>
    <xf numFmtId="4" fontId="11" fillId="0" borderId="40" xfId="1" applyNumberFormat="1" applyFont="1" applyBorder="1" applyAlignment="1">
      <alignment horizontal="center" vertical="center"/>
    </xf>
    <xf numFmtId="4" fontId="16" fillId="0" borderId="4" xfId="1" applyNumberFormat="1" applyFont="1" applyBorder="1" applyAlignment="1">
      <alignment horizontal="right" vertical="center"/>
    </xf>
    <xf numFmtId="4" fontId="11" fillId="3" borderId="45" xfId="1" applyNumberFormat="1" applyFont="1" applyFill="1" applyBorder="1" applyAlignment="1">
      <alignment horizontal="right" vertical="center" wrapText="1"/>
    </xf>
    <xf numFmtId="4" fontId="11" fillId="3" borderId="46" xfId="1" applyNumberFormat="1" applyFont="1" applyFill="1" applyBorder="1" applyAlignment="1">
      <alignment horizontal="right" vertical="center" wrapText="1"/>
    </xf>
    <xf numFmtId="4" fontId="11" fillId="3" borderId="47" xfId="1" applyNumberFormat="1" applyFont="1" applyFill="1" applyBorder="1" applyAlignment="1">
      <alignment vertical="center" wrapText="1"/>
    </xf>
    <xf numFmtId="4" fontId="16" fillId="0" borderId="48" xfId="1" applyNumberFormat="1" applyFont="1" applyFill="1" applyBorder="1" applyAlignment="1">
      <alignment vertical="center" wrapText="1"/>
    </xf>
    <xf numFmtId="4" fontId="16" fillId="0" borderId="49" xfId="1" applyNumberFormat="1" applyFont="1" applyFill="1" applyBorder="1" applyAlignment="1">
      <alignment vertical="center" wrapText="1"/>
    </xf>
    <xf numFmtId="2" fontId="15" fillId="0" borderId="49" xfId="1" applyNumberFormat="1" applyFont="1" applyFill="1" applyBorder="1" applyAlignment="1">
      <alignment wrapText="1"/>
    </xf>
    <xf numFmtId="0" fontId="15" fillId="0" borderId="50" xfId="1" applyFont="1" applyBorder="1" applyAlignment="1">
      <alignment wrapText="1"/>
    </xf>
    <xf numFmtId="0" fontId="26" fillId="5" borderId="45" xfId="1" applyFont="1" applyFill="1" applyBorder="1" applyAlignment="1">
      <alignment horizontal="center" wrapText="1"/>
    </xf>
    <xf numFmtId="0" fontId="26" fillId="5" borderId="46" xfId="1" applyFont="1" applyFill="1" applyBorder="1" applyAlignment="1">
      <alignment horizontal="center" wrapText="1"/>
    </xf>
    <xf numFmtId="0" fontId="26" fillId="5" borderId="14" xfId="1" applyFont="1" applyFill="1" applyBorder="1" applyAlignment="1">
      <alignment horizontal="center" wrapText="1"/>
    </xf>
    <xf numFmtId="0" fontId="26" fillId="5" borderId="52" xfId="1" applyFont="1" applyFill="1" applyBorder="1" applyAlignment="1">
      <alignment horizontal="center" wrapText="1"/>
    </xf>
    <xf numFmtId="0" fontId="26" fillId="5" borderId="53" xfId="1" applyFont="1" applyFill="1" applyBorder="1" applyAlignment="1">
      <alignment horizontal="center" wrapText="1"/>
    </xf>
    <xf numFmtId="0" fontId="26" fillId="5" borderId="30" xfId="1" applyFont="1" applyFill="1" applyBorder="1" applyAlignment="1">
      <alignment horizontal="center" wrapText="1"/>
    </xf>
    <xf numFmtId="4" fontId="5" fillId="3" borderId="10" xfId="1" applyNumberFormat="1" applyFont="1" applyFill="1" applyBorder="1" applyAlignment="1" applyProtection="1">
      <alignment horizontal="right" vertical="center" wrapText="1"/>
    </xf>
    <xf numFmtId="4" fontId="5" fillId="0" borderId="4" xfId="1" applyNumberFormat="1" applyFont="1" applyBorder="1" applyAlignment="1" applyProtection="1">
      <alignment horizontal="right" vertical="center" wrapText="1"/>
      <protection locked="0"/>
    </xf>
    <xf numFmtId="4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1" applyNumberFormat="1" applyFont="1" applyBorder="1" applyAlignment="1" applyProtection="1">
      <alignment horizontal="right" vertical="center" wrapText="1"/>
      <protection locked="0"/>
    </xf>
    <xf numFmtId="4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4" xfId="1" applyNumberFormat="1" applyFont="1" applyFill="1" applyBorder="1" applyAlignment="1" applyProtection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left" vertical="center"/>
    </xf>
    <xf numFmtId="4" fontId="5" fillId="0" borderId="37" xfId="1" applyNumberFormat="1" applyFont="1" applyBorder="1" applyAlignment="1" applyProtection="1">
      <alignment horizontal="right" vertical="center" wrapText="1"/>
      <protection locked="0"/>
    </xf>
    <xf numFmtId="4" fontId="5" fillId="0" borderId="37" xfId="1" applyNumberFormat="1" applyFont="1" applyFill="1" applyBorder="1" applyAlignment="1" applyProtection="1">
      <alignment horizontal="right" vertical="center" wrapText="1"/>
      <protection locked="0"/>
    </xf>
    <xf numFmtId="4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1" applyNumberFormat="1" applyFont="1" applyBorder="1" applyAlignment="1" applyProtection="1">
      <alignment horizontal="left" vertical="center"/>
      <protection locked="0"/>
    </xf>
    <xf numFmtId="4" fontId="2" fillId="0" borderId="0" xfId="1" applyNumberFormat="1" applyFont="1" applyAlignment="1" applyProtection="1">
      <alignment vertical="center"/>
      <protection locked="0"/>
    </xf>
    <xf numFmtId="4" fontId="5" fillId="3" borderId="54" xfId="1" applyNumberFormat="1" applyFont="1" applyFill="1" applyBorder="1" applyAlignment="1" applyProtection="1">
      <alignment horizontal="right" vertical="center" wrapText="1"/>
    </xf>
    <xf numFmtId="4" fontId="11" fillId="3" borderId="10" xfId="1" applyNumberFormat="1" applyFont="1" applyFill="1" applyBorder="1" applyAlignment="1">
      <alignment horizontal="left" vertical="center" wrapText="1"/>
    </xf>
    <xf numFmtId="4" fontId="20" fillId="0" borderId="40" xfId="1" applyNumberFormat="1" applyFont="1" applyFill="1" applyBorder="1" applyAlignment="1" applyProtection="1">
      <alignment horizontal="right" vertical="center" wrapText="1"/>
    </xf>
    <xf numFmtId="4" fontId="19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6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2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4" xfId="1" applyNumberFormat="1" applyFont="1" applyFill="1" applyBorder="1" applyAlignment="1" applyProtection="1">
      <alignment vertical="center" wrapText="1"/>
      <protection locked="0"/>
    </xf>
    <xf numFmtId="4" fontId="20" fillId="0" borderId="4" xfId="1" applyNumberFormat="1" applyFont="1" applyFill="1" applyBorder="1" applyAlignment="1" applyProtection="1">
      <alignment horizontal="right" vertical="center" wrapText="1"/>
    </xf>
    <xf numFmtId="4" fontId="19" fillId="0" borderId="4" xfId="1" applyNumberFormat="1" applyFont="1" applyFill="1" applyBorder="1" applyAlignment="1" applyProtection="1">
      <alignment vertical="center" wrapText="1"/>
      <protection locked="0"/>
    </xf>
    <xf numFmtId="4" fontId="20" fillId="0" borderId="43" xfId="1" applyNumberFormat="1" applyFont="1" applyFill="1" applyBorder="1" applyAlignment="1" applyProtection="1">
      <alignment horizontal="right" vertical="center" wrapText="1"/>
    </xf>
    <xf numFmtId="4" fontId="19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7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8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49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9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9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" xfId="1" applyNumberFormat="1" applyFont="1" applyFill="1" applyBorder="1" applyAlignment="1" applyProtection="1">
      <alignment vertical="center" wrapText="1"/>
      <protection locked="0"/>
    </xf>
    <xf numFmtId="4" fontId="5" fillId="0" borderId="54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6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61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0" xfId="1" applyNumberFormat="1" applyFont="1" applyFill="1" applyBorder="1" applyAlignment="1" applyProtection="1">
      <alignment vertical="center" wrapText="1"/>
      <protection locked="0"/>
    </xf>
    <xf numFmtId="4" fontId="10" fillId="0" borderId="4" xfId="1" applyNumberFormat="1" applyFont="1" applyFill="1" applyBorder="1" applyAlignment="1" applyProtection="1">
      <alignment horizontal="left" vertical="center" wrapText="1"/>
      <protection locked="0"/>
    </xf>
    <xf numFmtId="4" fontId="19" fillId="0" borderId="4" xfId="1" applyNumberFormat="1" applyFont="1" applyFill="1" applyBorder="1" applyAlignment="1" applyProtection="1">
      <alignment horizontal="left" vertical="center" wrapText="1"/>
      <protection locked="0"/>
    </xf>
    <xf numFmtId="4" fontId="19" fillId="0" borderId="7" xfId="1" applyNumberFormat="1" applyFont="1" applyFill="1" applyBorder="1" applyAlignment="1" applyProtection="1">
      <alignment horizontal="left" vertical="center" wrapText="1"/>
      <protection locked="0"/>
    </xf>
    <xf numFmtId="4" fontId="5" fillId="0" borderId="54" xfId="1" applyNumberFormat="1" applyFont="1" applyFill="1" applyBorder="1" applyAlignment="1" applyProtection="1">
      <alignment vertical="center" wrapText="1"/>
      <protection locked="0"/>
    </xf>
    <xf numFmtId="4" fontId="5" fillId="0" borderId="60" xfId="1" applyNumberFormat="1" applyFont="1" applyFill="1" applyBorder="1" applyAlignment="1" applyProtection="1">
      <alignment vertical="center" wrapText="1"/>
      <protection locked="0"/>
    </xf>
    <xf numFmtId="4" fontId="5" fillId="0" borderId="61" xfId="1" applyNumberFormat="1" applyFont="1" applyFill="1" applyBorder="1" applyAlignment="1" applyProtection="1">
      <alignment vertical="center" wrapText="1"/>
      <protection locked="0"/>
    </xf>
    <xf numFmtId="4" fontId="5" fillId="0" borderId="10" xfId="1" applyNumberFormat="1" applyFont="1" applyFill="1" applyBorder="1" applyAlignment="1" applyProtection="1">
      <alignment horizontal="right" vertical="center" wrapText="1"/>
    </xf>
    <xf numFmtId="4" fontId="5" fillId="0" borderId="11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5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32" xfId="1" applyNumberFormat="1" applyFont="1" applyFill="1" applyBorder="1" applyAlignment="1">
      <alignment horizontal="left" vertical="center" wrapText="1"/>
    </xf>
    <xf numFmtId="4" fontId="4" fillId="3" borderId="26" xfId="1" applyNumberFormat="1" applyFont="1" applyFill="1" applyBorder="1" applyAlignment="1" applyProtection="1">
      <alignment horizontal="center" vertical="center" wrapText="1"/>
      <protection locked="0"/>
    </xf>
    <xf numFmtId="4" fontId="4" fillId="3" borderId="62" xfId="1" applyNumberFormat="1" applyFont="1" applyFill="1" applyBorder="1" applyAlignment="1" applyProtection="1">
      <alignment horizontal="center" vertical="center" wrapText="1"/>
      <protection locked="0"/>
    </xf>
    <xf numFmtId="4" fontId="4" fillId="3" borderId="14" xfId="1" applyNumberFormat="1" applyFont="1" applyFill="1" applyBorder="1" applyAlignment="1" applyProtection="1">
      <alignment horizontal="center" vertical="center" wrapText="1"/>
      <protection locked="0"/>
    </xf>
    <xf numFmtId="4" fontId="4" fillId="3" borderId="61" xfId="1" applyNumberFormat="1" applyFont="1" applyFill="1" applyBorder="1" applyAlignment="1" applyProtection="1">
      <alignment horizontal="center" vertical="center" wrapText="1"/>
      <protection locked="0"/>
    </xf>
    <xf numFmtId="4" fontId="28" fillId="3" borderId="61" xfId="1" applyNumberFormat="1" applyFont="1" applyFill="1" applyBorder="1" applyAlignment="1" applyProtection="1">
      <alignment horizontal="center" vertical="center" wrapText="1"/>
      <protection locked="0"/>
    </xf>
    <xf numFmtId="4" fontId="4" fillId="3" borderId="41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42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43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0" xfId="1" applyNumberFormat="1" applyFont="1" applyFill="1" applyAlignment="1" applyProtection="1">
      <alignment vertical="center"/>
      <protection locked="0"/>
    </xf>
    <xf numFmtId="4" fontId="30" fillId="0" borderId="0" xfId="1" applyNumberFormat="1" applyFont="1" applyFill="1" applyAlignment="1" applyProtection="1">
      <alignment vertical="center"/>
      <protection locked="0"/>
    </xf>
    <xf numFmtId="0" fontId="1" fillId="0" borderId="0" xfId="1" applyFont="1" applyAlignment="1">
      <alignment horizontal="left" vertical="center"/>
    </xf>
    <xf numFmtId="4" fontId="4" fillId="0" borderId="5" xfId="1" applyNumberFormat="1" applyFont="1" applyBorder="1" applyAlignment="1" applyProtection="1">
      <alignment horizontal="right" vertical="center"/>
      <protection locked="0"/>
    </xf>
    <xf numFmtId="4" fontId="11" fillId="2" borderId="1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Alignment="1">
      <alignment horizontal="justify" vertical="center"/>
    </xf>
    <xf numFmtId="4" fontId="5" fillId="3" borderId="10" xfId="1" applyNumberFormat="1" applyFont="1" applyFill="1" applyBorder="1" applyAlignment="1" applyProtection="1">
      <alignment vertical="center"/>
    </xf>
    <xf numFmtId="4" fontId="19" fillId="0" borderId="22" xfId="1" applyNumberFormat="1" applyFont="1" applyBorder="1" applyAlignment="1" applyProtection="1">
      <alignment horizontal="right" vertical="center"/>
      <protection locked="0"/>
    </xf>
    <xf numFmtId="4" fontId="19" fillId="0" borderId="4" xfId="1" applyNumberFormat="1" applyFont="1" applyBorder="1" applyAlignment="1" applyProtection="1">
      <alignment horizontal="right" vertical="center"/>
      <protection locked="0"/>
    </xf>
    <xf numFmtId="4" fontId="5" fillId="0" borderId="39" xfId="1" applyNumberFormat="1" applyFont="1" applyBorder="1" applyAlignment="1" applyProtection="1">
      <alignment vertical="center"/>
      <protection locked="0"/>
    </xf>
    <xf numFmtId="4" fontId="19" fillId="0" borderId="39" xfId="1" applyNumberFormat="1" applyFont="1" applyBorder="1" applyAlignment="1" applyProtection="1">
      <alignment vertical="center"/>
      <protection locked="0"/>
    </xf>
    <xf numFmtId="4" fontId="19" fillId="0" borderId="7" xfId="1" applyNumberFormat="1" applyFont="1" applyBorder="1" applyAlignment="1" applyProtection="1">
      <alignment vertical="center"/>
      <protection locked="0"/>
    </xf>
    <xf numFmtId="4" fontId="19" fillId="0" borderId="22" xfId="1" applyNumberFormat="1" applyFont="1" applyFill="1" applyBorder="1" applyAlignment="1" applyProtection="1">
      <alignment vertical="center"/>
      <protection locked="0"/>
    </xf>
    <xf numFmtId="4" fontId="11" fillId="3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10" xfId="1" applyNumberFormat="1" applyFont="1" applyFill="1" applyBorder="1" applyAlignment="1" applyProtection="1">
      <alignment vertical="center"/>
      <protection locked="0"/>
    </xf>
    <xf numFmtId="4" fontId="5" fillId="3" borderId="15" xfId="1" applyNumberFormat="1" applyFont="1" applyFill="1" applyBorder="1" applyAlignment="1" applyProtection="1">
      <alignment vertical="center"/>
      <protection locked="0"/>
    </xf>
    <xf numFmtId="4" fontId="4" fillId="0" borderId="1" xfId="1" applyNumberFormat="1" applyFont="1" applyBorder="1" applyAlignment="1" applyProtection="1">
      <alignment horizontal="right" vertical="center"/>
      <protection locked="0"/>
    </xf>
    <xf numFmtId="4" fontId="4" fillId="0" borderId="2" xfId="1" applyNumberFormat="1" applyFont="1" applyBorder="1" applyAlignment="1" applyProtection="1">
      <alignment horizontal="right" vertical="center"/>
      <protection locked="0"/>
    </xf>
    <xf numFmtId="4" fontId="4" fillId="0" borderId="4" xfId="1" applyNumberFormat="1" applyFont="1" applyBorder="1" applyAlignment="1" applyProtection="1">
      <alignment horizontal="right" vertical="center"/>
      <protection locked="0"/>
    </xf>
    <xf numFmtId="4" fontId="4" fillId="0" borderId="4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7" xfId="1" applyNumberFormat="1" applyFont="1" applyFill="1" applyBorder="1" applyAlignment="1" applyProtection="1">
      <alignment horizontal="right" vertical="center"/>
      <protection locked="0"/>
    </xf>
    <xf numFmtId="4" fontId="4" fillId="0" borderId="8" xfId="1" applyNumberFormat="1" applyFont="1" applyFill="1" applyBorder="1" applyAlignment="1" applyProtection="1">
      <alignment horizontal="right" vertical="center"/>
      <protection locked="0"/>
    </xf>
    <xf numFmtId="4" fontId="5" fillId="3" borderId="15" xfId="1" applyNumberFormat="1" applyFont="1" applyFill="1" applyBorder="1" applyAlignment="1" applyProtection="1">
      <alignment horizontal="right" vertical="center"/>
    </xf>
    <xf numFmtId="4" fontId="4" fillId="0" borderId="17" xfId="1" applyNumberFormat="1" applyFont="1" applyBorder="1" applyAlignment="1" applyProtection="1">
      <alignment horizontal="right" vertical="center"/>
      <protection locked="0"/>
    </xf>
    <xf numFmtId="4" fontId="4" fillId="0" borderId="18" xfId="1" applyNumberFormat="1" applyFont="1" applyBorder="1" applyAlignment="1" applyProtection="1">
      <alignment horizontal="right" vertical="center"/>
      <protection locked="0"/>
    </xf>
    <xf numFmtId="4" fontId="2" fillId="0" borderId="0" xfId="1" applyNumberFormat="1" applyFont="1" applyAlignment="1">
      <alignment vertical="center"/>
    </xf>
    <xf numFmtId="4" fontId="5" fillId="0" borderId="7" xfId="1" applyNumberFormat="1" applyFont="1" applyFill="1" applyBorder="1" applyAlignment="1" applyProtection="1">
      <alignment horizontal="right" vertical="center"/>
      <protection locked="0"/>
    </xf>
    <xf numFmtId="4" fontId="5" fillId="0" borderId="8" xfId="1" applyNumberFormat="1" applyFont="1" applyFill="1" applyBorder="1" applyAlignment="1" applyProtection="1">
      <alignment horizontal="right" vertical="center"/>
      <protection locked="0"/>
    </xf>
    <xf numFmtId="4" fontId="5" fillId="3" borderId="10" xfId="1" applyNumberFormat="1" applyFont="1" applyFill="1" applyBorder="1" applyAlignment="1" applyProtection="1">
      <alignment horizontal="right" vertical="center"/>
    </xf>
    <xf numFmtId="4" fontId="11" fillId="3" borderId="3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1" applyNumberFormat="1" applyFont="1" applyAlignment="1" applyProtection="1">
      <alignment vertical="center"/>
      <protection locked="0"/>
    </xf>
    <xf numFmtId="164" fontId="19" fillId="0" borderId="22" xfId="1" applyNumberFormat="1" applyFont="1" applyBorder="1" applyAlignment="1" applyProtection="1">
      <alignment horizontal="right" vertical="center" wrapText="1"/>
      <protection locked="0"/>
    </xf>
    <xf numFmtId="164" fontId="19" fillId="0" borderId="46" xfId="1" applyNumberFormat="1" applyFont="1" applyBorder="1" applyAlignment="1" applyProtection="1">
      <alignment horizontal="right" vertical="center" wrapText="1"/>
      <protection locked="0"/>
    </xf>
    <xf numFmtId="164" fontId="19" fillId="0" borderId="52" xfId="1" applyNumberFormat="1" applyFont="1" applyBorder="1" applyAlignment="1" applyProtection="1">
      <alignment horizontal="right" vertical="center" wrapText="1"/>
      <protection locked="0"/>
    </xf>
    <xf numFmtId="164" fontId="19" fillId="0" borderId="39" xfId="1" applyNumberFormat="1" applyFont="1" applyBorder="1" applyAlignment="1" applyProtection="1">
      <alignment horizontal="right" vertical="center" wrapText="1"/>
      <protection locked="0"/>
    </xf>
    <xf numFmtId="164" fontId="19" fillId="0" borderId="59" xfId="1" applyNumberFormat="1" applyFont="1" applyBorder="1" applyAlignment="1" applyProtection="1">
      <alignment horizontal="right" vertical="center" wrapText="1"/>
      <protection locked="0"/>
    </xf>
    <xf numFmtId="164" fontId="19" fillId="0" borderId="49" xfId="1" applyNumberFormat="1" applyFont="1" applyBorder="1" applyAlignment="1" applyProtection="1">
      <alignment horizontal="right" vertical="center" wrapText="1"/>
      <protection locked="0"/>
    </xf>
    <xf numFmtId="4" fontId="5" fillId="0" borderId="1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43" xfId="1" applyNumberFormat="1" applyFont="1" applyFill="1" applyBorder="1" applyAlignment="1" applyProtection="1">
      <alignment horizontal="right" vertical="center" wrapText="1"/>
    </xf>
    <xf numFmtId="4" fontId="5" fillId="0" borderId="44" xfId="1" applyNumberFormat="1" applyFont="1" applyBorder="1" applyAlignment="1" applyProtection="1">
      <alignment horizontal="right" vertical="center" wrapText="1"/>
      <protection locked="0"/>
    </xf>
    <xf numFmtId="4" fontId="11" fillId="3" borderId="1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 applyProtection="1">
      <alignment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Fill="1" applyAlignment="1">
      <alignment vertical="center"/>
    </xf>
    <xf numFmtId="4" fontId="5" fillId="0" borderId="0" xfId="1" applyNumberFormat="1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horizontal="justify" vertical="center"/>
      <protection locked="0"/>
    </xf>
    <xf numFmtId="4" fontId="4" fillId="0" borderId="40" xfId="1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/>
      <protection locked="0"/>
    </xf>
    <xf numFmtId="4" fontId="4" fillId="0" borderId="6" xfId="1" applyNumberFormat="1" applyFont="1" applyBorder="1" applyAlignment="1" applyProtection="1">
      <alignment horizontal="right" vertical="center"/>
      <protection locked="0"/>
    </xf>
    <xf numFmtId="0" fontId="33" fillId="0" borderId="0" xfId="2" applyFont="1" applyBorder="1" applyAlignment="1"/>
    <xf numFmtId="4" fontId="4" fillId="0" borderId="17" xfId="1" applyNumberFormat="1" applyFont="1" applyBorder="1" applyAlignment="1" applyProtection="1">
      <alignment horizontal="right" vertical="center" wrapText="1"/>
      <protection locked="0"/>
    </xf>
    <xf numFmtId="4" fontId="4" fillId="0" borderId="19" xfId="1" applyNumberFormat="1" applyFont="1" applyBorder="1" applyAlignment="1" applyProtection="1">
      <alignment horizontal="right" vertical="center"/>
      <protection locked="0"/>
    </xf>
    <xf numFmtId="0" fontId="33" fillId="0" borderId="0" xfId="2" applyFont="1" applyBorder="1" applyAlignment="1">
      <alignment wrapText="1"/>
    </xf>
    <xf numFmtId="4" fontId="19" fillId="0" borderId="4" xfId="1" applyNumberFormat="1" applyFont="1" applyBorder="1" applyAlignment="1" applyProtection="1">
      <alignment horizontal="right" vertical="center" wrapText="1"/>
      <protection locked="0"/>
    </xf>
    <xf numFmtId="4" fontId="19" fillId="0" borderId="5" xfId="1" applyNumberFormat="1" applyFont="1" applyBorder="1" applyAlignment="1" applyProtection="1">
      <alignment horizontal="right" vertical="center"/>
      <protection locked="0"/>
    </xf>
    <xf numFmtId="4" fontId="4" fillId="0" borderId="37" xfId="1" applyNumberFormat="1" applyFont="1" applyBorder="1" applyAlignment="1" applyProtection="1">
      <alignment horizontal="right" vertical="center" wrapText="1"/>
      <protection locked="0"/>
    </xf>
    <xf numFmtId="4" fontId="4" fillId="0" borderId="33" xfId="1" applyNumberFormat="1" applyFont="1" applyBorder="1" applyAlignment="1" applyProtection="1">
      <alignment horizontal="right" vertical="center"/>
      <protection locked="0"/>
    </xf>
    <xf numFmtId="4" fontId="11" fillId="3" borderId="11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Border="1" applyAlignment="1">
      <alignment vertical="center"/>
    </xf>
    <xf numFmtId="4" fontId="8" fillId="0" borderId="0" xfId="1" applyNumberFormat="1" applyFont="1" applyAlignment="1">
      <alignment horizontal="justify" vertical="center"/>
    </xf>
    <xf numFmtId="4" fontId="5" fillId="2" borderId="10" xfId="1" applyNumberFormat="1" applyFont="1" applyFill="1" applyBorder="1" applyAlignment="1">
      <alignment vertical="center"/>
    </xf>
    <xf numFmtId="4" fontId="5" fillId="2" borderId="12" xfId="1" applyNumberFormat="1" applyFont="1" applyFill="1" applyBorder="1" applyAlignment="1">
      <alignment vertical="center"/>
    </xf>
    <xf numFmtId="4" fontId="4" fillId="0" borderId="4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" fontId="19" fillId="0" borderId="36" xfId="1" applyNumberFormat="1" applyFont="1" applyFill="1" applyBorder="1" applyAlignment="1">
      <alignment horizontal="left" vertical="center" wrapText="1"/>
    </xf>
    <xf numFmtId="4" fontId="4" fillId="0" borderId="4" xfId="1" applyNumberFormat="1" applyFont="1" applyFill="1" applyBorder="1" applyAlignment="1">
      <alignment vertical="center"/>
    </xf>
    <xf numFmtId="4" fontId="4" fillId="0" borderId="5" xfId="1" applyNumberFormat="1" applyFont="1" applyFill="1" applyBorder="1" applyAlignment="1">
      <alignment vertical="center"/>
    </xf>
    <xf numFmtId="4" fontId="19" fillId="0" borderId="6" xfId="1" applyNumberFormat="1" applyFont="1" applyFill="1" applyBorder="1" applyAlignment="1">
      <alignment horizontal="left" vertical="center" wrapText="1"/>
    </xf>
    <xf numFmtId="4" fontId="4" fillId="0" borderId="4" xfId="1" applyNumberFormat="1" applyFont="1" applyFill="1" applyBorder="1" applyAlignment="1">
      <alignment horizontal="left" vertical="center" wrapText="1"/>
    </xf>
    <xf numFmtId="4" fontId="4" fillId="0" borderId="7" xfId="1" applyNumberFormat="1" applyFont="1" applyFill="1" applyBorder="1" applyAlignment="1">
      <alignment vertical="center"/>
    </xf>
    <xf numFmtId="4" fontId="4" fillId="0" borderId="8" xfId="1" applyNumberFormat="1" applyFont="1" applyFill="1" applyBorder="1" applyAlignment="1">
      <alignment vertical="center"/>
    </xf>
    <xf numFmtId="4" fontId="11" fillId="3" borderId="12" xfId="1" applyNumberFormat="1" applyFont="1" applyFill="1" applyBorder="1" applyAlignment="1">
      <alignment horizontal="center" vertical="center" wrapText="1"/>
    </xf>
    <xf numFmtId="4" fontId="11" fillId="3" borderId="42" xfId="1" applyNumberFormat="1" applyFont="1" applyFill="1" applyBorder="1" applyAlignment="1">
      <alignment horizontal="left" vertical="center" wrapText="1"/>
    </xf>
    <xf numFmtId="4" fontId="5" fillId="2" borderId="12" xfId="1" applyNumberFormat="1" applyFont="1" applyFill="1" applyBorder="1" applyAlignment="1">
      <alignment horizontal="left" vertical="center"/>
    </xf>
    <xf numFmtId="4" fontId="5" fillId="3" borderId="11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/>
    </xf>
    <xf numFmtId="4" fontId="34" fillId="0" borderId="0" xfId="1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/>
    </xf>
    <xf numFmtId="4" fontId="5" fillId="2" borderId="10" xfId="1" applyNumberFormat="1" applyFont="1" applyFill="1" applyBorder="1" applyAlignment="1">
      <alignment horizontal="right" vertical="center" wrapText="1"/>
    </xf>
    <xf numFmtId="4" fontId="5" fillId="2" borderId="26" xfId="1" applyNumberFormat="1" applyFont="1" applyFill="1" applyBorder="1" applyAlignment="1">
      <alignment horizontal="right" vertical="center" wrapText="1"/>
    </xf>
    <xf numFmtId="4" fontId="4" fillId="0" borderId="7" xfId="1" applyNumberFormat="1" applyFont="1" applyFill="1" applyBorder="1" applyAlignment="1">
      <alignment horizontal="right" vertical="center" wrapText="1"/>
    </xf>
    <xf numFmtId="4" fontId="4" fillId="0" borderId="20" xfId="1" applyNumberFormat="1" applyFont="1" applyFill="1" applyBorder="1" applyAlignment="1">
      <alignment horizontal="right" vertical="center" wrapText="1"/>
    </xf>
    <xf numFmtId="4" fontId="4" fillId="0" borderId="37" xfId="1" applyNumberFormat="1" applyFont="1" applyFill="1" applyBorder="1" applyAlignment="1">
      <alignment horizontal="right" vertical="center" wrapText="1"/>
    </xf>
    <xf numFmtId="4" fontId="4" fillId="0" borderId="33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Alignment="1">
      <alignment vertical="center" wrapText="1"/>
    </xf>
    <xf numFmtId="4" fontId="5" fillId="2" borderId="15" xfId="1" applyNumberFormat="1" applyFont="1" applyFill="1" applyBorder="1" applyAlignment="1" applyProtection="1">
      <alignment horizontal="right" vertical="center" wrapText="1"/>
    </xf>
    <xf numFmtId="4" fontId="4" fillId="0" borderId="5" xfId="1" applyNumberFormat="1" applyFont="1" applyBorder="1" applyAlignment="1" applyProtection="1">
      <alignment horizontal="right" vertical="center" wrapText="1"/>
      <protection locked="0"/>
    </xf>
    <xf numFmtId="4" fontId="4" fillId="0" borderId="7" xfId="1" applyNumberFormat="1" applyFont="1" applyBorder="1" applyAlignment="1" applyProtection="1">
      <alignment horizontal="right" vertical="center" wrapText="1"/>
      <protection locked="0"/>
    </xf>
    <xf numFmtId="4" fontId="4" fillId="0" borderId="8" xfId="1" applyNumberFormat="1" applyFont="1" applyBorder="1" applyAlignment="1" applyProtection="1">
      <alignment horizontal="right" vertical="center" wrapText="1"/>
      <protection locked="0"/>
    </xf>
    <xf numFmtId="4" fontId="5" fillId="2" borderId="11" xfId="1" applyNumberFormat="1" applyFont="1" applyFill="1" applyBorder="1" applyAlignment="1" applyProtection="1">
      <alignment horizontal="right" vertical="center" wrapText="1"/>
    </xf>
    <xf numFmtId="4" fontId="11" fillId="2" borderId="10" xfId="1" applyNumberFormat="1" applyFont="1" applyFill="1" applyBorder="1" applyAlignment="1" applyProtection="1">
      <alignment horizontal="right" vertical="center" wrapText="1"/>
    </xf>
    <xf numFmtId="4" fontId="11" fillId="2" borderId="11" xfId="1" applyNumberFormat="1" applyFont="1" applyFill="1" applyBorder="1" applyAlignment="1" applyProtection="1">
      <alignment horizontal="right" vertical="center" wrapText="1"/>
    </xf>
    <xf numFmtId="4" fontId="11" fillId="3" borderId="11" xfId="1" applyNumberFormat="1" applyFont="1" applyFill="1" applyBorder="1" applyAlignment="1" applyProtection="1">
      <alignment horizontal="center" vertical="center" wrapText="1"/>
      <protection locked="0"/>
    </xf>
    <xf numFmtId="4" fontId="35" fillId="0" borderId="0" xfId="1" applyNumberFormat="1" applyFont="1" applyAlignment="1">
      <alignment horizontal="center" vertical="center" wrapText="1"/>
    </xf>
    <xf numFmtId="0" fontId="36" fillId="0" borderId="0" xfId="1" applyNumberFormat="1" applyFont="1" applyAlignment="1" applyProtection="1">
      <alignment horizontal="left" vertical="center" wrapText="1"/>
      <protection locked="0"/>
    </xf>
    <xf numFmtId="4" fontId="5" fillId="2" borderId="62" xfId="1" applyNumberFormat="1" applyFont="1" applyFill="1" applyBorder="1" applyAlignment="1" applyProtection="1">
      <alignment horizontal="right" vertical="center" wrapText="1"/>
    </xf>
    <xf numFmtId="4" fontId="5" fillId="0" borderId="45" xfId="1" applyNumberFormat="1" applyFont="1" applyFill="1" applyBorder="1" applyAlignment="1" applyProtection="1">
      <alignment horizontal="right" vertical="center" wrapText="1"/>
    </xf>
    <xf numFmtId="4" fontId="19" fillId="0" borderId="52" xfId="1" applyNumberFormat="1" applyFont="1" applyBorder="1" applyAlignment="1" applyProtection="1">
      <alignment horizontal="right" vertical="center" wrapText="1"/>
      <protection locked="0"/>
    </xf>
    <xf numFmtId="4" fontId="5" fillId="0" borderId="51" xfId="1" applyNumberFormat="1" applyFont="1" applyFill="1" applyBorder="1" applyAlignment="1" applyProtection="1">
      <alignment horizontal="right" vertical="center" wrapText="1"/>
    </xf>
    <xf numFmtId="4" fontId="5" fillId="3" borderId="48" xfId="1" applyNumberFormat="1" applyFont="1" applyFill="1" applyBorder="1" applyAlignment="1" applyProtection="1">
      <alignment horizontal="right" vertical="center" wrapText="1"/>
    </xf>
    <xf numFmtId="4" fontId="4" fillId="3" borderId="49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65" xfId="1" applyNumberFormat="1" applyFont="1" applyFill="1" applyBorder="1" applyAlignment="1" applyProtection="1">
      <alignment horizontal="right" vertical="center" wrapText="1"/>
    </xf>
    <xf numFmtId="4" fontId="4" fillId="0" borderId="46" xfId="1" applyNumberFormat="1" applyFont="1" applyBorder="1" applyAlignment="1" applyProtection="1">
      <alignment horizontal="right" vertical="center" wrapText="1"/>
      <protection locked="0"/>
    </xf>
    <xf numFmtId="4" fontId="4" fillId="0" borderId="52" xfId="1" applyNumberFormat="1" applyFont="1" applyBorder="1" applyAlignment="1" applyProtection="1">
      <alignment horizontal="right" vertical="center" wrapText="1"/>
      <protection locked="0"/>
    </xf>
    <xf numFmtId="4" fontId="5" fillId="0" borderId="28" xfId="1" applyNumberFormat="1" applyFont="1" applyFill="1" applyBorder="1" applyAlignment="1" applyProtection="1">
      <alignment horizontal="right" vertical="center" wrapText="1"/>
    </xf>
    <xf numFmtId="4" fontId="4" fillId="0" borderId="49" xfId="1" applyNumberFormat="1" applyFont="1" applyBorder="1" applyAlignment="1" applyProtection="1">
      <alignment horizontal="right" vertical="center" wrapText="1"/>
      <protection locked="0"/>
    </xf>
    <xf numFmtId="4" fontId="5" fillId="2" borderId="11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3" applyFont="1"/>
    <xf numFmtId="4" fontId="5" fillId="3" borderId="12" xfId="1" applyNumberFormat="1" applyFont="1" applyFill="1" applyBorder="1" applyAlignment="1" applyProtection="1">
      <alignment vertical="center"/>
      <protection locked="0"/>
    </xf>
    <xf numFmtId="4" fontId="5" fillId="0" borderId="6" xfId="1" applyNumberFormat="1" applyFont="1" applyFill="1" applyBorder="1" applyAlignment="1" applyProtection="1">
      <alignment vertical="center"/>
    </xf>
    <xf numFmtId="49" fontId="4" fillId="0" borderId="4" xfId="1" applyNumberFormat="1" applyFont="1" applyFill="1" applyBorder="1" applyAlignment="1" applyProtection="1">
      <alignment vertical="center"/>
      <protection locked="0"/>
    </xf>
    <xf numFmtId="4" fontId="4" fillId="0" borderId="6" xfId="1" applyNumberFormat="1" applyFont="1" applyFill="1" applyBorder="1" applyAlignment="1" applyProtection="1">
      <alignment vertical="center"/>
    </xf>
    <xf numFmtId="49" fontId="4" fillId="0" borderId="7" xfId="1" applyNumberFormat="1" applyFont="1" applyFill="1" applyBorder="1" applyAlignment="1" applyProtection="1">
      <alignment vertical="center"/>
      <protection locked="0"/>
    </xf>
    <xf numFmtId="4" fontId="5" fillId="0" borderId="4" xfId="1" applyNumberFormat="1" applyFont="1" applyFill="1" applyBorder="1" applyAlignment="1" applyProtection="1">
      <alignment vertical="center"/>
      <protection locked="0"/>
    </xf>
    <xf numFmtId="4" fontId="5" fillId="0" borderId="9" xfId="1" applyNumberFormat="1" applyFont="1" applyFill="1" applyBorder="1" applyAlignment="1" applyProtection="1">
      <alignment vertical="center"/>
      <protection locked="0"/>
    </xf>
    <xf numFmtId="49" fontId="5" fillId="0" borderId="7" xfId="1" applyNumberFormat="1" applyFont="1" applyFill="1" applyBorder="1" applyAlignment="1" applyProtection="1">
      <alignment vertical="center"/>
      <protection locked="0"/>
    </xf>
    <xf numFmtId="4" fontId="5" fillId="0" borderId="37" xfId="1" applyNumberFormat="1" applyFont="1" applyFill="1" applyBorder="1" applyAlignment="1" applyProtection="1">
      <alignment vertical="center"/>
      <protection locked="0"/>
    </xf>
    <xf numFmtId="4" fontId="5" fillId="0" borderId="34" xfId="1" applyNumberFormat="1" applyFont="1" applyFill="1" applyBorder="1" applyAlignment="1" applyProtection="1">
      <alignment vertical="center"/>
      <protection locked="0"/>
    </xf>
    <xf numFmtId="49" fontId="4" fillId="0" borderId="37" xfId="1" applyNumberFormat="1" applyFont="1" applyFill="1" applyBorder="1" applyAlignment="1" applyProtection="1">
      <alignment vertical="center"/>
      <protection locked="0"/>
    </xf>
    <xf numFmtId="4" fontId="4" fillId="2" borderId="3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Fill="1" applyBorder="1" applyAlignment="1" applyProtection="1">
      <alignment vertical="center"/>
      <protection locked="0"/>
    </xf>
    <xf numFmtId="4" fontId="5" fillId="2" borderId="15" xfId="1" applyNumberFormat="1" applyFont="1" applyFill="1" applyBorder="1" applyAlignment="1">
      <alignment vertical="center"/>
    </xf>
    <xf numFmtId="4" fontId="5" fillId="2" borderId="11" xfId="1" applyNumberFormat="1" applyFont="1" applyFill="1" applyBorder="1" applyAlignment="1">
      <alignment vertical="center"/>
    </xf>
    <xf numFmtId="4" fontId="5" fillId="2" borderId="16" xfId="1" applyNumberFormat="1" applyFont="1" applyFill="1" applyBorder="1" applyAlignment="1">
      <alignment vertical="center"/>
    </xf>
    <xf numFmtId="4" fontId="5" fillId="2" borderId="54" xfId="1" applyNumberFormat="1" applyFont="1" applyFill="1" applyBorder="1" applyAlignment="1">
      <alignment vertical="center"/>
    </xf>
    <xf numFmtId="4" fontId="4" fillId="0" borderId="38" xfId="1" applyNumberFormat="1" applyFont="1" applyBorder="1" applyAlignment="1">
      <alignment vertical="center"/>
    </xf>
    <xf numFmtId="4" fontId="4" fillId="0" borderId="17" xfId="1" applyNumberFormat="1" applyFont="1" applyBorder="1" applyAlignment="1">
      <alignment vertical="center"/>
    </xf>
    <xf numFmtId="4" fontId="4" fillId="0" borderId="18" xfId="1" applyNumberFormat="1" applyFont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4" fontId="4" fillId="0" borderId="66" xfId="1" applyNumberFormat="1" applyFont="1" applyBorder="1" applyAlignment="1">
      <alignment vertical="center"/>
    </xf>
    <xf numFmtId="4" fontId="4" fillId="0" borderId="67" xfId="1" applyNumberFormat="1" applyFont="1" applyBorder="1" applyAlignment="1">
      <alignment vertical="center"/>
    </xf>
    <xf numFmtId="4" fontId="4" fillId="0" borderId="22" xfId="1" applyNumberFormat="1" applyFont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4" fontId="4" fillId="0" borderId="56" xfId="1" applyNumberFormat="1" applyFont="1" applyBorder="1" applyAlignment="1">
      <alignment vertical="center"/>
    </xf>
    <xf numFmtId="4" fontId="5" fillId="0" borderId="22" xfId="1" applyNumberFormat="1" applyFont="1" applyBorder="1" applyAlignment="1">
      <alignment vertical="center"/>
    </xf>
    <xf numFmtId="4" fontId="5" fillId="0" borderId="4" xfId="1" applyNumberFormat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4" fontId="5" fillId="0" borderId="4" xfId="1" applyNumberFormat="1" applyFont="1" applyFill="1" applyBorder="1" applyAlignment="1">
      <alignment vertical="center"/>
    </xf>
    <xf numFmtId="4" fontId="5" fillId="0" borderId="23" xfId="1" applyNumberFormat="1" applyFont="1" applyBorder="1" applyAlignment="1">
      <alignment vertical="center"/>
    </xf>
    <xf numFmtId="4" fontId="5" fillId="0" borderId="56" xfId="1" applyNumberFormat="1" applyFont="1" applyBorder="1" applyAlignment="1">
      <alignment vertical="center"/>
    </xf>
    <xf numFmtId="4" fontId="5" fillId="0" borderId="39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4" fontId="5" fillId="0" borderId="8" xfId="1" applyNumberFormat="1" applyFont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4" fontId="11" fillId="0" borderId="10" xfId="1" applyNumberFormat="1" applyFont="1" applyFill="1" applyBorder="1" applyAlignment="1">
      <alignment horizontal="left" vertical="center" wrapText="1"/>
    </xf>
    <xf numFmtId="4" fontId="5" fillId="0" borderId="58" xfId="1" applyNumberFormat="1" applyFont="1" applyBorder="1" applyAlignment="1">
      <alignment vertical="center"/>
    </xf>
    <xf numFmtId="4" fontId="5" fillId="2" borderId="15" xfId="1" applyNumberFormat="1" applyFont="1" applyFill="1" applyBorder="1" applyAlignment="1">
      <alignment horizontal="center" vertical="center" wrapText="1"/>
    </xf>
    <xf numFmtId="4" fontId="5" fillId="0" borderId="54" xfId="1" applyNumberFormat="1" applyFont="1" applyBorder="1" applyAlignment="1">
      <alignment vertical="center"/>
    </xf>
    <xf numFmtId="4" fontId="5" fillId="0" borderId="24" xfId="1" applyNumberFormat="1" applyFont="1" applyBorder="1" applyAlignment="1">
      <alignment vertical="center"/>
    </xf>
    <xf numFmtId="4" fontId="5" fillId="0" borderId="37" xfId="1" applyNumberFormat="1" applyFont="1" applyBorder="1" applyAlignment="1">
      <alignment vertical="center"/>
    </xf>
    <xf numFmtId="4" fontId="5" fillId="0" borderId="33" xfId="1" applyNumberFormat="1" applyFont="1" applyBorder="1" applyAlignment="1">
      <alignment vertical="center"/>
    </xf>
    <xf numFmtId="4" fontId="5" fillId="0" borderId="37" xfId="1" applyNumberFormat="1" applyFont="1" applyFill="1" applyBorder="1" applyAlignment="1">
      <alignment vertical="center"/>
    </xf>
    <xf numFmtId="4" fontId="5" fillId="0" borderId="50" xfId="1" applyNumberFormat="1" applyFont="1" applyBorder="1" applyAlignment="1">
      <alignment vertical="center"/>
    </xf>
    <xf numFmtId="4" fontId="39" fillId="0" borderId="0" xfId="1" applyNumberFormat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" fontId="15" fillId="0" borderId="68" xfId="1" applyNumberFormat="1" applyFont="1" applyFill="1" applyBorder="1" applyAlignment="1">
      <alignment horizontal="right"/>
    </xf>
    <xf numFmtId="4" fontId="15" fillId="0" borderId="69" xfId="1" applyNumberFormat="1" applyFont="1" applyFill="1" applyBorder="1" applyAlignment="1">
      <alignment horizontal="right"/>
    </xf>
    <xf numFmtId="4" fontId="15" fillId="0" borderId="72" xfId="1" applyNumberFormat="1" applyFont="1" applyFill="1" applyBorder="1" applyAlignment="1">
      <alignment horizontal="right"/>
    </xf>
    <xf numFmtId="4" fontId="15" fillId="0" borderId="73" xfId="1" applyNumberFormat="1" applyFont="1" applyFill="1" applyBorder="1" applyAlignment="1">
      <alignment horizontal="right"/>
    </xf>
    <xf numFmtId="4" fontId="15" fillId="0" borderId="76" xfId="1" applyNumberFormat="1" applyFont="1" applyBorder="1" applyAlignment="1">
      <alignment horizontal="right"/>
    </xf>
    <xf numFmtId="4" fontId="15" fillId="0" borderId="77" xfId="1" applyNumberFormat="1" applyFont="1" applyBorder="1" applyAlignment="1">
      <alignment horizontal="right"/>
    </xf>
    <xf numFmtId="4" fontId="15" fillId="0" borderId="68" xfId="1" applyNumberFormat="1" applyFont="1" applyBorder="1" applyAlignment="1">
      <alignment horizontal="right"/>
    </xf>
    <xf numFmtId="4" fontId="15" fillId="0" borderId="69" xfId="1" applyNumberFormat="1" applyFont="1" applyBorder="1" applyAlignment="1">
      <alignment horizontal="right"/>
    </xf>
    <xf numFmtId="0" fontId="26" fillId="5" borderId="80" xfId="1" applyFont="1" applyFill="1" applyBorder="1" applyAlignment="1">
      <alignment horizontal="center" wrapText="1"/>
    </xf>
    <xf numFmtId="0" fontId="26" fillId="5" borderId="81" xfId="1" applyFont="1" applyFill="1" applyBorder="1" applyAlignment="1">
      <alignment horizontal="center" wrapText="1"/>
    </xf>
    <xf numFmtId="4" fontId="15" fillId="0" borderId="45" xfId="1" applyNumberFormat="1" applyFont="1" applyBorder="1" applyAlignment="1">
      <alignment horizontal="right"/>
    </xf>
    <xf numFmtId="4" fontId="15" fillId="0" borderId="46" xfId="1" applyNumberFormat="1" applyFont="1" applyBorder="1" applyAlignment="1">
      <alignment horizontal="right"/>
    </xf>
    <xf numFmtId="0" fontId="15" fillId="0" borderId="47" xfId="1" applyFont="1" applyBorder="1" applyAlignment="1">
      <alignment wrapText="1"/>
    </xf>
    <xf numFmtId="0" fontId="15" fillId="5" borderId="50" xfId="1" applyFont="1" applyFill="1" applyBorder="1" applyAlignment="1">
      <alignment horizontal="center" wrapText="1"/>
    </xf>
    <xf numFmtId="4" fontId="43" fillId="3" borderId="20" xfId="1" applyNumberFormat="1" applyFont="1" applyFill="1" applyBorder="1" applyAlignment="1">
      <alignment horizontal="right"/>
    </xf>
    <xf numFmtId="4" fontId="43" fillId="3" borderId="46" xfId="1" applyNumberFormat="1" applyFont="1" applyFill="1" applyBorder="1" applyAlignment="1">
      <alignment horizontal="right"/>
    </xf>
    <xf numFmtId="4" fontId="43" fillId="3" borderId="14" xfId="1" applyNumberFormat="1" applyFont="1" applyFill="1" applyBorder="1" applyAlignment="1">
      <alignment horizontal="right"/>
    </xf>
    <xf numFmtId="4" fontId="43" fillId="3" borderId="41" xfId="1" applyNumberFormat="1" applyFont="1" applyFill="1" applyBorder="1" applyAlignment="1">
      <alignment horizontal="right"/>
    </xf>
    <xf numFmtId="4" fontId="43" fillId="3" borderId="62" xfId="1" applyNumberFormat="1" applyFont="1" applyFill="1" applyBorder="1" applyAlignment="1">
      <alignment horizontal="right"/>
    </xf>
    <xf numFmtId="4" fontId="43" fillId="3" borderId="13" xfId="1" applyNumberFormat="1" applyFont="1" applyFill="1" applyBorder="1" applyAlignment="1">
      <alignment horizontal="right"/>
    </xf>
    <xf numFmtId="4" fontId="27" fillId="3" borderId="13" xfId="1" applyNumberFormat="1" applyFont="1" applyFill="1" applyBorder="1" applyAlignment="1">
      <alignment horizontal="right"/>
    </xf>
    <xf numFmtId="4" fontId="43" fillId="3" borderId="84" xfId="1" applyNumberFormat="1" applyFont="1" applyFill="1" applyBorder="1" applyAlignment="1">
      <alignment horizontal="right"/>
    </xf>
    <xf numFmtId="0" fontId="26" fillId="3" borderId="1" xfId="1" applyFont="1" applyFill="1" applyBorder="1" applyAlignment="1">
      <alignment wrapText="1"/>
    </xf>
    <xf numFmtId="2" fontId="15" fillId="0" borderId="22" xfId="1" applyNumberFormat="1" applyFont="1" applyBorder="1" applyAlignment="1">
      <alignment horizontal="right"/>
    </xf>
    <xf numFmtId="2" fontId="15" fillId="0" borderId="52" xfId="1" applyNumberFormat="1" applyFont="1" applyBorder="1" applyAlignment="1">
      <alignment horizontal="right"/>
    </xf>
    <xf numFmtId="4" fontId="2" fillId="0" borderId="56" xfId="1" applyNumberFormat="1" applyFont="1" applyBorder="1" applyAlignment="1">
      <alignment vertical="center"/>
    </xf>
    <xf numFmtId="4" fontId="2" fillId="0" borderId="22" xfId="1" applyNumberFormat="1" applyFont="1" applyBorder="1" applyAlignment="1">
      <alignment vertical="center"/>
    </xf>
    <xf numFmtId="4" fontId="2" fillId="0" borderId="52" xfId="1" applyNumberFormat="1" applyFont="1" applyBorder="1" applyAlignment="1">
      <alignment vertical="center"/>
    </xf>
    <xf numFmtId="2" fontId="16" fillId="0" borderId="52" xfId="1" applyNumberFormat="1" applyFont="1" applyBorder="1" applyAlignment="1">
      <alignment horizontal="right"/>
    </xf>
    <xf numFmtId="4" fontId="15" fillId="0" borderId="55" xfId="1" applyNumberFormat="1" applyFont="1" applyBorder="1" applyAlignment="1">
      <alignment horizontal="right"/>
    </xf>
    <xf numFmtId="0" fontId="44" fillId="0" borderId="42" xfId="1" applyFont="1" applyFill="1" applyBorder="1" applyAlignment="1">
      <alignment vertical="center" wrapText="1"/>
    </xf>
    <xf numFmtId="2" fontId="15" fillId="0" borderId="22" xfId="1" applyNumberFormat="1" applyFont="1" applyBorder="1" applyAlignment="1">
      <alignment wrapText="1"/>
    </xf>
    <xf numFmtId="2" fontId="15" fillId="0" borderId="52" xfId="1" applyNumberFormat="1" applyFont="1" applyBorder="1" applyAlignment="1">
      <alignment wrapText="1"/>
    </xf>
    <xf numFmtId="2" fontId="16" fillId="0" borderId="52" xfId="1" applyNumberFormat="1" applyFont="1" applyBorder="1" applyAlignment="1">
      <alignment wrapText="1"/>
    </xf>
    <xf numFmtId="2" fontId="15" fillId="0" borderId="55" xfId="1" applyNumberFormat="1" applyFont="1" applyBorder="1" applyAlignment="1">
      <alignment wrapText="1"/>
    </xf>
    <xf numFmtId="0" fontId="44" fillId="0" borderId="4" xfId="1" applyFont="1" applyFill="1" applyBorder="1" applyAlignment="1">
      <alignment vertical="center" wrapText="1"/>
    </xf>
    <xf numFmtId="4" fontId="26" fillId="0" borderId="22" xfId="1" applyNumberFormat="1" applyFont="1" applyBorder="1" applyAlignment="1">
      <alignment horizontal="right"/>
    </xf>
    <xf numFmtId="4" fontId="26" fillId="0" borderId="52" xfId="1" applyNumberFormat="1" applyFont="1" applyBorder="1" applyAlignment="1">
      <alignment horizontal="right"/>
    </xf>
    <xf numFmtId="4" fontId="11" fillId="0" borderId="52" xfId="1" applyNumberFormat="1" applyFont="1" applyBorder="1" applyAlignment="1">
      <alignment horizontal="right"/>
    </xf>
    <xf numFmtId="4" fontId="26" fillId="0" borderId="55" xfId="1" applyNumberFormat="1" applyFont="1" applyBorder="1" applyAlignment="1">
      <alignment horizontal="right"/>
    </xf>
    <xf numFmtId="0" fontId="26" fillId="0" borderId="4" xfId="1" applyFont="1" applyBorder="1" applyAlignment="1">
      <alignment wrapText="1"/>
    </xf>
    <xf numFmtId="0" fontId="26" fillId="5" borderId="39" xfId="1" applyFont="1" applyFill="1" applyBorder="1" applyAlignment="1">
      <alignment horizontal="center" wrapText="1"/>
    </xf>
    <xf numFmtId="0" fontId="26" fillId="5" borderId="59" xfId="1" applyFont="1" applyFill="1" applyBorder="1" applyAlignment="1">
      <alignment horizontal="center" wrapText="1"/>
    </xf>
    <xf numFmtId="0" fontId="26" fillId="5" borderId="58" xfId="1" applyFont="1" applyFill="1" applyBorder="1" applyAlignment="1">
      <alignment horizontal="center" wrapText="1"/>
    </xf>
    <xf numFmtId="0" fontId="26" fillId="5" borderId="22" xfId="1" applyFont="1" applyFill="1" applyBorder="1" applyAlignment="1">
      <alignment horizontal="center" wrapText="1"/>
    </xf>
    <xf numFmtId="0" fontId="11" fillId="5" borderId="52" xfId="1" applyFont="1" applyFill="1" applyBorder="1" applyAlignment="1">
      <alignment horizontal="center" wrapText="1"/>
    </xf>
    <xf numFmtId="0" fontId="26" fillId="5" borderId="55" xfId="1" applyFont="1" applyFill="1" applyBorder="1" applyAlignment="1">
      <alignment horizontal="center" wrapText="1"/>
    </xf>
    <xf numFmtId="2" fontId="15" fillId="0" borderId="73" xfId="1" applyNumberFormat="1" applyFont="1" applyBorder="1" applyAlignment="1">
      <alignment horizontal="right"/>
    </xf>
    <xf numFmtId="4" fontId="15" fillId="0" borderId="73" xfId="1" applyNumberFormat="1" applyFont="1" applyBorder="1" applyAlignment="1">
      <alignment horizontal="right"/>
    </xf>
    <xf numFmtId="0" fontId="15" fillId="0" borderId="73" xfId="1" applyFont="1" applyBorder="1" applyAlignment="1">
      <alignment wrapText="1"/>
    </xf>
    <xf numFmtId="0" fontId="15" fillId="0" borderId="77" xfId="1" applyFont="1" applyBorder="1" applyAlignment="1">
      <alignment wrapText="1"/>
    </xf>
    <xf numFmtId="0" fontId="15" fillId="0" borderId="69" xfId="1" applyFont="1" applyBorder="1" applyAlignment="1">
      <alignment wrapText="1"/>
    </xf>
    <xf numFmtId="0" fontId="26" fillId="5" borderId="69" xfId="1" applyFont="1" applyFill="1" applyBorder="1" applyAlignment="1">
      <alignment horizontal="center" wrapText="1"/>
    </xf>
    <xf numFmtId="4" fontId="11" fillId="3" borderId="20" xfId="2" applyNumberFormat="1" applyFont="1" applyFill="1" applyBorder="1" applyAlignment="1" applyProtection="1">
      <alignment vertical="center"/>
    </xf>
    <xf numFmtId="4" fontId="11" fillId="3" borderId="1" xfId="2" applyNumberFormat="1" applyFont="1" applyFill="1" applyBorder="1" applyAlignment="1" applyProtection="1">
      <alignment vertical="center"/>
    </xf>
    <xf numFmtId="0" fontId="11" fillId="3" borderId="1" xfId="2" applyFont="1" applyFill="1" applyBorder="1" applyAlignment="1" applyProtection="1">
      <alignment vertical="center" wrapText="1"/>
    </xf>
    <xf numFmtId="4" fontId="16" fillId="0" borderId="86" xfId="2" applyNumberFormat="1" applyFont="1" applyFill="1" applyBorder="1" applyAlignment="1" applyProtection="1">
      <alignment vertical="center"/>
    </xf>
    <xf numFmtId="4" fontId="16" fillId="0" borderId="87" xfId="2" applyNumberFormat="1" applyFont="1" applyFill="1" applyBorder="1" applyAlignment="1" applyProtection="1">
      <alignment vertical="center"/>
      <protection locked="0"/>
    </xf>
    <xf numFmtId="0" fontId="16" fillId="0" borderId="87" xfId="2" applyFont="1" applyFill="1" applyBorder="1" applyAlignment="1" applyProtection="1">
      <alignment vertical="center" wrapText="1"/>
      <protection locked="0"/>
    </xf>
    <xf numFmtId="0" fontId="16" fillId="0" borderId="87" xfId="2" applyFont="1" applyFill="1" applyBorder="1" applyAlignment="1" applyProtection="1">
      <alignment vertical="center" wrapText="1"/>
    </xf>
    <xf numFmtId="4" fontId="11" fillId="0" borderId="22" xfId="2" applyNumberFormat="1" applyFont="1" applyFill="1" applyBorder="1" applyAlignment="1" applyProtection="1">
      <alignment vertical="center"/>
    </xf>
    <xf numFmtId="4" fontId="11" fillId="0" borderId="4" xfId="2" applyNumberFormat="1" applyFont="1" applyFill="1" applyBorder="1" applyAlignment="1" applyProtection="1">
      <alignment vertical="center"/>
    </xf>
    <xf numFmtId="0" fontId="11" fillId="0" borderId="4" xfId="2" applyFont="1" applyFill="1" applyBorder="1" applyAlignment="1" applyProtection="1">
      <alignment vertical="center" wrapText="1"/>
    </xf>
    <xf numFmtId="4" fontId="11" fillId="3" borderId="24" xfId="2" applyNumberFormat="1" applyFont="1" applyFill="1" applyBorder="1" applyAlignment="1" applyProtection="1">
      <alignment vertical="center"/>
    </xf>
    <xf numFmtId="4" fontId="11" fillId="3" borderId="37" xfId="2" applyNumberFormat="1" applyFont="1" applyFill="1" applyBorder="1" applyAlignment="1" applyProtection="1">
      <alignment vertical="center"/>
    </xf>
    <xf numFmtId="0" fontId="11" fillId="3" borderId="37" xfId="2" applyFont="1" applyFill="1" applyBorder="1" applyAlignment="1" applyProtection="1">
      <alignment vertical="center" wrapText="1"/>
    </xf>
    <xf numFmtId="0" fontId="16" fillId="0" borderId="35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vertical="center"/>
    </xf>
    <xf numFmtId="0" fontId="11" fillId="0" borderId="36" xfId="2" applyFont="1" applyFill="1" applyBorder="1" applyAlignment="1" applyProtection="1">
      <alignment horizontal="centerContinuous" vertical="center"/>
    </xf>
    <xf numFmtId="0" fontId="16" fillId="0" borderId="87" xfId="2" quotePrefix="1" applyFont="1" applyFill="1" applyBorder="1" applyAlignment="1" applyProtection="1">
      <alignment vertical="center" wrapText="1"/>
      <protection locked="0"/>
    </xf>
    <xf numFmtId="0" fontId="11" fillId="0" borderId="35" xfId="2" applyFont="1" applyFill="1" applyBorder="1" applyAlignment="1" applyProtection="1">
      <alignment horizontal="center" vertical="center" wrapText="1"/>
    </xf>
    <xf numFmtId="4" fontId="11" fillId="0" borderId="40" xfId="2" applyNumberFormat="1" applyFont="1" applyFill="1" applyBorder="1" applyAlignment="1" applyProtection="1">
      <alignment horizontal="center" vertical="center" wrapText="1"/>
    </xf>
    <xf numFmtId="0" fontId="11" fillId="0" borderId="40" xfId="2" applyFont="1" applyFill="1" applyBorder="1" applyAlignment="1" applyProtection="1">
      <alignment horizontal="center" vertical="center"/>
    </xf>
    <xf numFmtId="0" fontId="11" fillId="3" borderId="15" xfId="2" applyFont="1" applyFill="1" applyBorder="1" applyAlignment="1" applyProtection="1">
      <alignment horizontal="center" vertical="center" wrapText="1"/>
    </xf>
    <xf numFmtId="4" fontId="11" fillId="3" borderId="10" xfId="2" applyNumberFormat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4" fontId="43" fillId="5" borderId="88" xfId="1" applyNumberFormat="1" applyFont="1" applyFill="1" applyBorder="1" applyAlignment="1">
      <alignment horizontal="right"/>
    </xf>
    <xf numFmtId="4" fontId="43" fillId="5" borderId="91" xfId="1" applyNumberFormat="1" applyFont="1" applyFill="1" applyBorder="1" applyAlignment="1">
      <alignment horizontal="right"/>
    </xf>
    <xf numFmtId="4" fontId="43" fillId="0" borderId="91" xfId="1" applyNumberFormat="1" applyFont="1" applyFill="1" applyBorder="1" applyAlignment="1">
      <alignment horizontal="right"/>
    </xf>
    <xf numFmtId="4" fontId="46" fillId="0" borderId="91" xfId="1" applyNumberFormat="1" applyFont="1" applyFill="1" applyBorder="1" applyAlignment="1">
      <alignment horizontal="right"/>
    </xf>
    <xf numFmtId="4" fontId="43" fillId="6" borderId="95" xfId="1" applyNumberFormat="1" applyFont="1" applyFill="1" applyBorder="1" applyAlignment="1">
      <alignment horizontal="right"/>
    </xf>
    <xf numFmtId="4" fontId="46" fillId="0" borderId="98" xfId="1" applyNumberFormat="1" applyFont="1" applyBorder="1" applyAlignment="1">
      <alignment horizontal="right"/>
    </xf>
    <xf numFmtId="4" fontId="46" fillId="0" borderId="91" xfId="1" applyNumberFormat="1" applyFont="1" applyBorder="1" applyAlignment="1">
      <alignment horizontal="right"/>
    </xf>
    <xf numFmtId="4" fontId="43" fillId="6" borderId="91" xfId="1" applyNumberFormat="1" applyFont="1" applyFill="1" applyBorder="1" applyAlignment="1">
      <alignment horizontal="right"/>
    </xf>
    <xf numFmtId="2" fontId="46" fillId="0" borderId="91" xfId="1" applyNumberFormat="1" applyFont="1" applyBorder="1" applyAlignment="1">
      <alignment horizontal="right"/>
    </xf>
    <xf numFmtId="4" fontId="26" fillId="0" borderId="0" xfId="1" applyNumberFormat="1" applyFont="1" applyFill="1" applyBorder="1" applyAlignment="1">
      <alignment horizontal="right"/>
    </xf>
    <xf numFmtId="0" fontId="15" fillId="0" borderId="0" xfId="1" applyFont="1" applyFill="1" applyBorder="1"/>
    <xf numFmtId="4" fontId="48" fillId="0" borderId="0" xfId="1" applyNumberFormat="1" applyFont="1" applyFill="1" applyBorder="1" applyAlignment="1">
      <alignment horizontal="right"/>
    </xf>
    <xf numFmtId="4" fontId="26" fillId="0" borderId="104" xfId="1" applyNumberFormat="1" applyFont="1" applyFill="1" applyBorder="1" applyAlignment="1">
      <alignment horizontal="right"/>
    </xf>
    <xf numFmtId="4" fontId="26" fillId="0" borderId="105" xfId="1" applyNumberFormat="1" applyFont="1" applyFill="1" applyBorder="1" applyAlignment="1">
      <alignment horizontal="right"/>
    </xf>
    <xf numFmtId="4" fontId="11" fillId="0" borderId="105" xfId="1" applyNumberFormat="1" applyFont="1" applyFill="1" applyBorder="1" applyAlignment="1">
      <alignment horizontal="right"/>
    </xf>
    <xf numFmtId="0" fontId="26" fillId="0" borderId="106" xfId="1" applyFont="1" applyFill="1" applyBorder="1"/>
    <xf numFmtId="4" fontId="26" fillId="0" borderId="68" xfId="1" applyNumberFormat="1" applyFont="1" applyFill="1" applyBorder="1" applyAlignment="1">
      <alignment horizontal="right"/>
    </xf>
    <xf numFmtId="4" fontId="26" fillId="0" borderId="69" xfId="1" applyNumberFormat="1" applyFont="1" applyFill="1" applyBorder="1" applyAlignment="1">
      <alignment horizontal="right"/>
    </xf>
    <xf numFmtId="4" fontId="11" fillId="0" borderId="69" xfId="1" applyNumberFormat="1" applyFont="1" applyFill="1" applyBorder="1" applyAlignment="1">
      <alignment horizontal="right"/>
    </xf>
    <xf numFmtId="0" fontId="26" fillId="0" borderId="107" xfId="1" applyFont="1" applyFill="1" applyBorder="1"/>
    <xf numFmtId="4" fontId="26" fillId="0" borderId="92" xfId="1" applyNumberFormat="1" applyFont="1" applyFill="1" applyBorder="1" applyAlignment="1">
      <alignment horizontal="right"/>
    </xf>
    <xf numFmtId="4" fontId="26" fillId="0" borderId="52" xfId="1" applyNumberFormat="1" applyFont="1" applyFill="1" applyBorder="1" applyAlignment="1">
      <alignment horizontal="right"/>
    </xf>
    <xf numFmtId="4" fontId="11" fillId="0" borderId="52" xfId="1" applyNumberFormat="1" applyFont="1" applyFill="1" applyBorder="1" applyAlignment="1">
      <alignment horizontal="right"/>
    </xf>
    <xf numFmtId="0" fontId="26" fillId="0" borderId="71" xfId="1" applyFont="1" applyFill="1" applyBorder="1"/>
    <xf numFmtId="4" fontId="40" fillId="0" borderId="68" xfId="1" applyNumberFormat="1" applyFont="1" applyFill="1" applyBorder="1" applyAlignment="1">
      <alignment horizontal="right"/>
    </xf>
    <xf numFmtId="2" fontId="40" fillId="0" borderId="77" xfId="1" applyNumberFormat="1" applyFont="1" applyFill="1" applyBorder="1" applyAlignment="1">
      <alignment horizontal="right"/>
    </xf>
    <xf numFmtId="4" fontId="40" fillId="0" borderId="77" xfId="1" applyNumberFormat="1" applyFont="1" applyFill="1" applyBorder="1" applyAlignment="1">
      <alignment horizontal="right"/>
    </xf>
    <xf numFmtId="4" fontId="10" fillId="0" borderId="77" xfId="1" applyNumberFormat="1" applyFont="1" applyFill="1" applyBorder="1" applyAlignment="1">
      <alignment horizontal="right"/>
    </xf>
    <xf numFmtId="0" fontId="40" fillId="0" borderId="107" xfId="1" applyFont="1" applyFill="1" applyBorder="1"/>
    <xf numFmtId="2" fontId="40" fillId="0" borderId="69" xfId="1" applyNumberFormat="1" applyFont="1" applyFill="1" applyBorder="1" applyAlignment="1">
      <alignment horizontal="right"/>
    </xf>
    <xf numFmtId="4" fontId="40" fillId="0" borderId="69" xfId="1" applyNumberFormat="1" applyFont="1" applyFill="1" applyBorder="1" applyAlignment="1">
      <alignment horizontal="right"/>
    </xf>
    <xf numFmtId="4" fontId="10" fillId="0" borderId="69" xfId="1" applyNumberFormat="1" applyFont="1" applyFill="1" applyBorder="1" applyAlignment="1">
      <alignment horizontal="right"/>
    </xf>
    <xf numFmtId="0" fontId="1" fillId="0" borderId="0" xfId="1" applyFont="1" applyAlignment="1">
      <alignment vertical="center"/>
    </xf>
    <xf numFmtId="0" fontId="26" fillId="0" borderId="26" xfId="1" applyFont="1" applyFill="1" applyBorder="1" applyAlignment="1">
      <alignment horizontal="center" wrapText="1"/>
    </xf>
    <xf numFmtId="0" fontId="26" fillId="0" borderId="41" xfId="1" applyFont="1" applyFill="1" applyBorder="1" applyAlignment="1">
      <alignment horizontal="center" wrapText="1"/>
    </xf>
    <xf numFmtId="4" fontId="2" fillId="0" borderId="0" xfId="1" applyNumberFormat="1" applyFont="1" applyAlignment="1">
      <alignment vertical="top"/>
    </xf>
    <xf numFmtId="4" fontId="28" fillId="0" borderId="0" xfId="1" applyNumberFormat="1" applyFont="1" applyAlignment="1">
      <alignment horizontal="left" vertical="top"/>
    </xf>
    <xf numFmtId="4" fontId="28" fillId="0" borderId="0" xfId="1" applyNumberFormat="1" applyFont="1" applyAlignment="1">
      <alignment horizontal="left"/>
    </xf>
    <xf numFmtId="0" fontId="27" fillId="0" borderId="0" xfId="1" applyFont="1" applyAlignment="1">
      <alignment horizontal="left"/>
    </xf>
    <xf numFmtId="0" fontId="27" fillId="0" borderId="0" xfId="1" applyFont="1" applyAlignment="1"/>
    <xf numFmtId="0" fontId="53" fillId="0" borderId="0" xfId="1" applyFont="1"/>
    <xf numFmtId="4" fontId="10" fillId="0" borderId="6" xfId="1" applyNumberFormat="1" applyFont="1" applyFill="1" applyBorder="1" applyAlignment="1" applyProtection="1">
      <alignment vertical="center" wrapText="1"/>
      <protection locked="0"/>
    </xf>
    <xf numFmtId="4" fontId="10" fillId="0" borderId="5" xfId="1" applyNumberFormat="1" applyFont="1" applyFill="1" applyBorder="1" applyAlignment="1" applyProtection="1">
      <alignment vertical="center" wrapText="1"/>
      <protection locked="0"/>
    </xf>
    <xf numFmtId="4" fontId="10" fillId="0" borderId="22" xfId="1" applyNumberFormat="1" applyFont="1" applyFill="1" applyBorder="1" applyAlignment="1" applyProtection="1">
      <alignment vertical="center" wrapText="1"/>
      <protection locked="0"/>
    </xf>
    <xf numFmtId="4" fontId="10" fillId="0" borderId="6" xfId="1" applyNumberFormat="1" applyFont="1" applyFill="1" applyBorder="1" applyAlignment="1" applyProtection="1">
      <alignment vertical="center"/>
      <protection locked="0"/>
    </xf>
    <xf numFmtId="4" fontId="10" fillId="0" borderId="5" xfId="1" applyNumberFormat="1" applyFont="1" applyFill="1" applyBorder="1" applyAlignment="1" applyProtection="1">
      <alignment vertical="center"/>
      <protection locked="0"/>
    </xf>
    <xf numFmtId="4" fontId="10" fillId="0" borderId="22" xfId="1" applyNumberFormat="1" applyFont="1" applyFill="1" applyBorder="1" applyAlignment="1" applyProtection="1">
      <alignment vertical="center"/>
      <protection locked="0"/>
    </xf>
    <xf numFmtId="4" fontId="19" fillId="0" borderId="6" xfId="1" applyNumberFormat="1" applyFont="1" applyFill="1" applyBorder="1" applyAlignment="1" applyProtection="1">
      <alignment vertical="center" wrapText="1"/>
      <protection locked="0"/>
    </xf>
    <xf numFmtId="4" fontId="19" fillId="0" borderId="5" xfId="1" applyNumberFormat="1" applyFont="1" applyFill="1" applyBorder="1" applyAlignment="1" applyProtection="1">
      <alignment vertical="center" wrapText="1"/>
      <protection locked="0"/>
    </xf>
    <xf numFmtId="4" fontId="19" fillId="0" borderId="22" xfId="1" applyNumberFormat="1" applyFont="1" applyFill="1" applyBorder="1" applyAlignment="1" applyProtection="1">
      <alignment vertical="center" wrapText="1"/>
      <protection locked="0"/>
    </xf>
    <xf numFmtId="4" fontId="5" fillId="0" borderId="34" xfId="1" applyNumberFormat="1" applyFont="1" applyFill="1" applyBorder="1" applyAlignment="1" applyProtection="1">
      <alignment vertical="center" wrapText="1"/>
      <protection locked="0"/>
    </xf>
    <xf numFmtId="4" fontId="5" fillId="0" borderId="33" xfId="1" applyNumberFormat="1" applyFont="1" applyFill="1" applyBorder="1" applyAlignment="1" applyProtection="1">
      <alignment vertical="center" wrapText="1"/>
      <protection locked="0"/>
    </xf>
    <xf numFmtId="4" fontId="5" fillId="0" borderId="24" xfId="1" applyNumberFormat="1" applyFont="1" applyFill="1" applyBorder="1" applyAlignment="1" applyProtection="1">
      <alignment vertical="center" wrapText="1"/>
      <protection locked="0"/>
    </xf>
    <xf numFmtId="4" fontId="5" fillId="3" borderId="12" xfId="1" applyNumberFormat="1" applyFont="1" applyFill="1" applyBorder="1" applyAlignment="1" applyProtection="1">
      <alignment horizontal="center" vertical="center"/>
      <protection locked="0"/>
    </xf>
    <xf numFmtId="4" fontId="5" fillId="3" borderId="11" xfId="1" applyNumberFormat="1" applyFont="1" applyFill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0" borderId="6" xfId="1" applyNumberFormat="1" applyFont="1" applyFill="1" applyBorder="1" applyAlignment="1" applyProtection="1">
      <alignment vertical="center" wrapText="1"/>
      <protection locked="0"/>
    </xf>
    <xf numFmtId="4" fontId="5" fillId="0" borderId="5" xfId="1" applyNumberFormat="1" applyFont="1" applyFill="1" applyBorder="1" applyAlignment="1" applyProtection="1">
      <alignment vertical="center" wrapText="1"/>
      <protection locked="0"/>
    </xf>
    <xf numFmtId="4" fontId="5" fillId="0" borderId="22" xfId="1" applyNumberFormat="1" applyFont="1" applyFill="1" applyBorder="1" applyAlignment="1" applyProtection="1">
      <alignment vertical="center" wrapText="1"/>
      <protection locked="0"/>
    </xf>
    <xf numFmtId="4" fontId="10" fillId="0" borderId="3" xfId="1" applyNumberFormat="1" applyFont="1" applyFill="1" applyBorder="1" applyAlignment="1" applyProtection="1">
      <alignment vertical="center" wrapText="1"/>
      <protection locked="0"/>
    </xf>
    <xf numFmtId="4" fontId="10" fillId="0" borderId="2" xfId="1" applyNumberFormat="1" applyFont="1" applyFill="1" applyBorder="1" applyAlignment="1" applyProtection="1">
      <alignment vertical="center" wrapText="1"/>
      <protection locked="0"/>
    </xf>
    <xf numFmtId="4" fontId="10" fillId="0" borderId="20" xfId="1" applyNumberFormat="1" applyFont="1" applyFill="1" applyBorder="1" applyAlignment="1" applyProtection="1">
      <alignment vertical="center" wrapText="1"/>
      <protection locked="0"/>
    </xf>
    <xf numFmtId="4" fontId="12" fillId="0" borderId="6" xfId="1" applyNumberFormat="1" applyFont="1" applyFill="1" applyBorder="1" applyAlignment="1" applyProtection="1">
      <alignment horizontal="left" vertical="center" indent="1"/>
      <protection locked="0"/>
    </xf>
    <xf numFmtId="4" fontId="12" fillId="0" borderId="5" xfId="1" applyNumberFormat="1" applyFont="1" applyFill="1" applyBorder="1" applyAlignment="1" applyProtection="1">
      <alignment horizontal="left" vertical="center" indent="1"/>
      <protection locked="0"/>
    </xf>
    <xf numFmtId="4" fontId="12" fillId="0" borderId="22" xfId="1" applyNumberFormat="1" applyFont="1" applyFill="1" applyBorder="1" applyAlignment="1" applyProtection="1">
      <alignment horizontal="left" vertical="center" indent="1"/>
      <protection locked="0"/>
    </xf>
    <xf numFmtId="4" fontId="4" fillId="0" borderId="6" xfId="1" applyNumberFormat="1" applyFont="1" applyBorder="1" applyAlignment="1" applyProtection="1">
      <alignment horizontal="left" vertical="center" wrapText="1"/>
      <protection locked="0"/>
    </xf>
    <xf numFmtId="4" fontId="4" fillId="0" borderId="22" xfId="1" applyNumberFormat="1" applyFont="1" applyBorder="1" applyAlignment="1" applyProtection="1">
      <alignment horizontal="left" vertical="center" wrapText="1"/>
      <protection locked="0"/>
    </xf>
    <xf numFmtId="4" fontId="4" fillId="0" borderId="6" xfId="1" applyNumberFormat="1" applyFont="1" applyFill="1" applyBorder="1" applyAlignment="1" applyProtection="1">
      <alignment horizontal="left" vertical="center" wrapText="1"/>
      <protection locked="0"/>
    </xf>
    <xf numFmtId="4" fontId="4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1" applyFont="1" applyAlignment="1">
      <alignment horizontal="left" wrapText="1"/>
    </xf>
    <xf numFmtId="0" fontId="1" fillId="0" borderId="0" xfId="1" applyAlignment="1"/>
    <xf numFmtId="4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4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1" applyBorder="1" applyAlignment="1">
      <alignment horizontal="center" vertical="center" wrapText="1"/>
    </xf>
    <xf numFmtId="4" fontId="11" fillId="0" borderId="12" xfId="1" applyNumberFormat="1" applyFont="1" applyFill="1" applyBorder="1" applyAlignment="1" applyProtection="1">
      <alignment vertical="center"/>
      <protection locked="0"/>
    </xf>
    <xf numFmtId="4" fontId="11" fillId="0" borderId="11" xfId="1" applyNumberFormat="1" applyFont="1" applyFill="1" applyBorder="1" applyAlignment="1" applyProtection="1">
      <alignment vertical="center"/>
      <protection locked="0"/>
    </xf>
    <xf numFmtId="4" fontId="11" fillId="0" borderId="15" xfId="1" applyNumberFormat="1" applyFont="1" applyFill="1" applyBorder="1" applyAlignment="1" applyProtection="1">
      <alignment vertical="center"/>
      <protection locked="0"/>
    </xf>
    <xf numFmtId="4" fontId="12" fillId="0" borderId="3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20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9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8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39" xfId="1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6" xfId="1" applyNumberFormat="1" applyFont="1" applyFill="1" applyBorder="1" applyAlignment="1" applyProtection="1">
      <alignment horizontal="left" vertical="center"/>
      <protection locked="0"/>
    </xf>
    <xf numFmtId="4" fontId="4" fillId="0" borderId="22" xfId="1" applyNumberFormat="1" applyFont="1" applyFill="1" applyBorder="1" applyAlignment="1" applyProtection="1">
      <alignment horizontal="left" vertical="center"/>
      <protection locked="0"/>
    </xf>
    <xf numFmtId="4" fontId="22" fillId="3" borderId="12" xfId="1" applyNumberFormat="1" applyFont="1" applyFill="1" applyBorder="1" applyAlignment="1" applyProtection="1">
      <alignment vertical="center"/>
      <protection locked="0"/>
    </xf>
    <xf numFmtId="4" fontId="22" fillId="3" borderId="11" xfId="1" applyNumberFormat="1" applyFont="1" applyFill="1" applyBorder="1" applyAlignment="1" applyProtection="1">
      <alignment vertical="center"/>
      <protection locked="0"/>
    </xf>
    <xf numFmtId="4" fontId="22" fillId="3" borderId="15" xfId="1" applyNumberFormat="1" applyFont="1" applyFill="1" applyBorder="1" applyAlignment="1" applyProtection="1">
      <alignment vertical="center"/>
      <protection locked="0"/>
    </xf>
    <xf numFmtId="4" fontId="10" fillId="0" borderId="34" xfId="1" applyNumberFormat="1" applyFont="1" applyFill="1" applyBorder="1" applyAlignment="1" applyProtection="1">
      <alignment vertical="center" wrapText="1"/>
      <protection locked="0"/>
    </xf>
    <xf numFmtId="4" fontId="10" fillId="0" borderId="33" xfId="1" applyNumberFormat="1" applyFont="1" applyFill="1" applyBorder="1" applyAlignment="1" applyProtection="1">
      <alignment vertical="center" wrapText="1"/>
      <protection locked="0"/>
    </xf>
    <xf numFmtId="4" fontId="10" fillId="0" borderId="24" xfId="1" applyNumberFormat="1" applyFont="1" applyFill="1" applyBorder="1" applyAlignment="1" applyProtection="1">
      <alignment vertical="center" wrapText="1"/>
      <protection locked="0"/>
    </xf>
    <xf numFmtId="4" fontId="14" fillId="0" borderId="12" xfId="1" applyNumberFormat="1" applyFont="1" applyFill="1" applyBorder="1" applyAlignment="1" applyProtection="1">
      <alignment vertical="center" wrapText="1"/>
      <protection locked="0"/>
    </xf>
    <xf numFmtId="4" fontId="14" fillId="0" borderId="11" xfId="1" applyNumberFormat="1" applyFont="1" applyFill="1" applyBorder="1" applyAlignment="1" applyProtection="1">
      <alignment vertical="center" wrapText="1"/>
      <protection locked="0"/>
    </xf>
    <xf numFmtId="4" fontId="14" fillId="0" borderId="15" xfId="1" applyNumberFormat="1" applyFont="1" applyFill="1" applyBorder="1" applyAlignment="1" applyProtection="1">
      <alignment vertical="center" wrapText="1"/>
      <protection locked="0"/>
    </xf>
    <xf numFmtId="4" fontId="14" fillId="0" borderId="12" xfId="1" applyNumberFormat="1" applyFont="1" applyBorder="1" applyAlignment="1" applyProtection="1">
      <alignment horizontal="left" vertical="center" wrapText="1"/>
      <protection locked="0"/>
    </xf>
    <xf numFmtId="4" fontId="14" fillId="0" borderId="11" xfId="1" applyNumberFormat="1" applyFont="1" applyBorder="1" applyAlignment="1" applyProtection="1">
      <alignment horizontal="left" vertical="center" wrapText="1"/>
      <protection locked="0"/>
    </xf>
    <xf numFmtId="4" fontId="14" fillId="0" borderId="15" xfId="1" applyNumberFormat="1" applyFont="1" applyBorder="1" applyAlignment="1" applyProtection="1">
      <alignment horizontal="left" vertical="center" wrapText="1"/>
      <protection locked="0"/>
    </xf>
    <xf numFmtId="4" fontId="14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11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8" fillId="0" borderId="34" xfId="1" applyNumberFormat="1" applyFont="1" applyFill="1" applyBorder="1" applyAlignment="1" applyProtection="1">
      <alignment vertical="center"/>
      <protection locked="0"/>
    </xf>
    <xf numFmtId="4" fontId="8" fillId="0" borderId="33" xfId="1" applyNumberFormat="1" applyFont="1" applyFill="1" applyBorder="1" applyAlignment="1" applyProtection="1">
      <alignment vertical="center"/>
      <protection locked="0"/>
    </xf>
    <xf numFmtId="4" fontId="8" fillId="0" borderId="24" xfId="1" applyNumberFormat="1" applyFont="1" applyFill="1" applyBorder="1" applyAlignment="1" applyProtection="1">
      <alignment vertical="center"/>
      <protection locked="0"/>
    </xf>
    <xf numFmtId="4" fontId="12" fillId="0" borderId="6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5" xfId="1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6" xfId="1" applyNumberFormat="1" applyFont="1" applyFill="1" applyBorder="1" applyAlignment="1" applyProtection="1">
      <alignment vertical="center"/>
      <protection locked="0"/>
    </xf>
    <xf numFmtId="4" fontId="8" fillId="0" borderId="5" xfId="1" applyNumberFormat="1" applyFont="1" applyFill="1" applyBorder="1" applyAlignment="1" applyProtection="1">
      <alignment vertical="center"/>
      <protection locked="0"/>
    </xf>
    <xf numFmtId="4" fontId="8" fillId="0" borderId="22" xfId="1" applyNumberFormat="1" applyFont="1" applyFill="1" applyBorder="1" applyAlignment="1" applyProtection="1">
      <alignment vertical="center"/>
      <protection locked="0"/>
    </xf>
    <xf numFmtId="4" fontId="8" fillId="0" borderId="6" xfId="1" applyNumberFormat="1" applyFont="1" applyFill="1" applyBorder="1" applyAlignment="1" applyProtection="1">
      <alignment vertical="center" wrapText="1"/>
      <protection locked="0"/>
    </xf>
    <xf numFmtId="4" fontId="8" fillId="0" borderId="5" xfId="1" applyNumberFormat="1" applyFont="1" applyFill="1" applyBorder="1" applyAlignment="1" applyProtection="1">
      <alignment vertical="center" wrapText="1"/>
      <protection locked="0"/>
    </xf>
    <xf numFmtId="4" fontId="8" fillId="0" borderId="22" xfId="1" applyNumberFormat="1" applyFont="1" applyFill="1" applyBorder="1" applyAlignment="1" applyProtection="1">
      <alignment vertical="center" wrapText="1"/>
      <protection locked="0"/>
    </xf>
    <xf numFmtId="0" fontId="43" fillId="5" borderId="71" xfId="1" applyFont="1" applyFill="1" applyBorder="1"/>
    <xf numFmtId="0" fontId="43" fillId="5" borderId="92" xfId="1" applyFont="1" applyFill="1" applyBorder="1"/>
    <xf numFmtId="0" fontId="46" fillId="0" borderId="71" xfId="1" applyFont="1" applyBorder="1"/>
    <xf numFmtId="0" fontId="46" fillId="0" borderId="92" xfId="1" applyFont="1" applyBorder="1"/>
    <xf numFmtId="0" fontId="50" fillId="0" borderId="0" xfId="1" applyFont="1" applyBorder="1" applyAlignment="1">
      <alignment wrapText="1"/>
    </xf>
    <xf numFmtId="0" fontId="50" fillId="0" borderId="26" xfId="1" applyFont="1" applyBorder="1" applyAlignment="1">
      <alignment wrapText="1"/>
    </xf>
    <xf numFmtId="0" fontId="46" fillId="0" borderId="100" xfId="1" applyFont="1" applyBorder="1"/>
    <xf numFmtId="0" fontId="46" fillId="0" borderId="99" xfId="1" applyFont="1" applyBorder="1"/>
    <xf numFmtId="0" fontId="43" fillId="5" borderId="83" xfId="1" applyFont="1" applyFill="1" applyBorder="1" applyAlignment="1">
      <alignment horizontal="center" wrapText="1"/>
    </xf>
    <xf numFmtId="0" fontId="43" fillId="5" borderId="103" xfId="1" applyFont="1" applyFill="1" applyBorder="1" applyAlignment="1">
      <alignment horizontal="center" wrapText="1"/>
    </xf>
    <xf numFmtId="0" fontId="43" fillId="5" borderId="79" xfId="1" applyFont="1" applyFill="1" applyBorder="1" applyAlignment="1">
      <alignment horizontal="center" wrapText="1"/>
    </xf>
    <xf numFmtId="0" fontId="43" fillId="5" borderId="102" xfId="1" applyFont="1" applyFill="1" applyBorder="1" applyAlignment="1">
      <alignment horizontal="center" wrapText="1"/>
    </xf>
    <xf numFmtId="0" fontId="43" fillId="5" borderId="75" xfId="1" applyFont="1" applyFill="1" applyBorder="1" applyAlignment="1">
      <alignment horizontal="center" wrapText="1"/>
    </xf>
    <xf numFmtId="0" fontId="43" fillId="5" borderId="101" xfId="1" applyFont="1" applyFill="1" applyBorder="1" applyAlignment="1">
      <alignment horizontal="center" wrapText="1"/>
    </xf>
    <xf numFmtId="0" fontId="43" fillId="6" borderId="71" xfId="1" applyFont="1" applyFill="1" applyBorder="1"/>
    <xf numFmtId="0" fontId="43" fillId="6" borderId="92" xfId="1" applyFont="1" applyFill="1" applyBorder="1"/>
    <xf numFmtId="0" fontId="43" fillId="5" borderId="43" xfId="1" applyFont="1" applyFill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95" xfId="1" applyBorder="1" applyAlignment="1">
      <alignment horizontal="center" vertical="center" wrapText="1"/>
    </xf>
    <xf numFmtId="0" fontId="45" fillId="6" borderId="71" xfId="1" applyFont="1" applyFill="1" applyBorder="1" applyAlignment="1"/>
    <xf numFmtId="0" fontId="45" fillId="6" borderId="93" xfId="1" applyFont="1" applyFill="1" applyBorder="1" applyAlignment="1"/>
    <xf numFmtId="0" fontId="1" fillId="0" borderId="92" xfId="1" applyBorder="1" applyAlignment="1"/>
    <xf numFmtId="4" fontId="11" fillId="0" borderId="6" xfId="1" applyNumberFormat="1" applyFont="1" applyFill="1" applyBorder="1" applyAlignment="1" applyProtection="1">
      <alignment vertical="center" wrapText="1"/>
      <protection locked="0"/>
    </xf>
    <xf numFmtId="0" fontId="1" fillId="0" borderId="55" xfId="1" applyBorder="1" applyAlignment="1">
      <alignment vertical="center"/>
    </xf>
    <xf numFmtId="0" fontId="43" fillId="6" borderId="97" xfId="1" applyFont="1" applyFill="1" applyBorder="1"/>
    <xf numFmtId="0" fontId="43" fillId="6" borderId="96" xfId="1" applyFont="1" applyFill="1" applyBorder="1"/>
    <xf numFmtId="0" fontId="43" fillId="5" borderId="90" xfId="1" applyFont="1" applyFill="1" applyBorder="1"/>
    <xf numFmtId="0" fontId="43" fillId="5" borderId="89" xfId="1" applyFont="1" applyFill="1" applyBorder="1"/>
    <xf numFmtId="0" fontId="3" fillId="0" borderId="0" xfId="1" applyFont="1" applyAlignment="1">
      <alignment horizontal="left"/>
    </xf>
    <xf numFmtId="4" fontId="25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left" vertical="center"/>
    </xf>
    <xf numFmtId="4" fontId="11" fillId="3" borderId="32" xfId="1" applyNumberFormat="1" applyFont="1" applyFill="1" applyBorder="1" applyAlignment="1" applyProtection="1">
      <alignment horizontal="center" vertical="center"/>
      <protection locked="0"/>
    </xf>
    <xf numFmtId="4" fontId="11" fillId="3" borderId="31" xfId="1" applyNumberFormat="1" applyFont="1" applyFill="1" applyBorder="1" applyAlignment="1" applyProtection="1">
      <alignment horizontal="center" vertical="center"/>
      <protection locked="0"/>
    </xf>
    <xf numFmtId="4" fontId="11" fillId="3" borderId="44" xfId="1" applyNumberFormat="1" applyFont="1" applyFill="1" applyBorder="1" applyAlignment="1" applyProtection="1">
      <alignment horizontal="center" vertical="center"/>
      <protection locked="0"/>
    </xf>
    <xf numFmtId="4" fontId="11" fillId="3" borderId="27" xfId="1" applyNumberFormat="1" applyFont="1" applyFill="1" applyBorder="1" applyAlignment="1" applyProtection="1">
      <alignment horizontal="center" vertical="center"/>
      <protection locked="0"/>
    </xf>
    <xf numFmtId="4" fontId="11" fillId="3" borderId="26" xfId="1" applyNumberFormat="1" applyFont="1" applyFill="1" applyBorder="1" applyAlignment="1" applyProtection="1">
      <alignment horizontal="center" vertical="center"/>
      <protection locked="0"/>
    </xf>
    <xf numFmtId="4" fontId="11" fillId="3" borderId="41" xfId="1" applyNumberFormat="1" applyFont="1" applyFill="1" applyBorder="1" applyAlignment="1" applyProtection="1">
      <alignment horizontal="center" vertical="center"/>
      <protection locked="0"/>
    </xf>
    <xf numFmtId="0" fontId="46" fillId="0" borderId="71" xfId="1" applyFont="1" applyFill="1" applyBorder="1"/>
    <xf numFmtId="0" fontId="46" fillId="0" borderId="92" xfId="1" applyFont="1" applyFill="1" applyBorder="1"/>
    <xf numFmtId="0" fontId="43" fillId="0" borderId="71" xfId="1" applyFont="1" applyFill="1" applyBorder="1"/>
    <xf numFmtId="0" fontId="43" fillId="0" borderId="92" xfId="1" applyFont="1" applyFill="1" applyBorder="1"/>
    <xf numFmtId="0" fontId="25" fillId="0" borderId="0" xfId="1" applyFont="1" applyFill="1" applyAlignment="1">
      <alignment horizontal="left"/>
    </xf>
    <xf numFmtId="0" fontId="24" fillId="0" borderId="0" xfId="1" applyFont="1" applyFill="1" applyAlignment="1">
      <alignment horizontal="left"/>
    </xf>
    <xf numFmtId="4" fontId="47" fillId="0" borderId="94" xfId="1" applyNumberFormat="1" applyFont="1" applyFill="1" applyBorder="1" applyAlignment="1">
      <alignment vertical="center"/>
    </xf>
    <xf numFmtId="4" fontId="47" fillId="0" borderId="93" xfId="1" applyNumberFormat="1" applyFont="1" applyFill="1" applyBorder="1" applyAlignment="1">
      <alignment vertical="center"/>
    </xf>
    <xf numFmtId="4" fontId="7" fillId="0" borderId="0" xfId="1" applyNumberFormat="1" applyFont="1" applyAlignment="1">
      <alignment horizontal="left" vertical="center" wrapText="1"/>
    </xf>
    <xf numFmtId="0" fontId="1" fillId="0" borderId="0" xfId="1" applyAlignment="1">
      <alignment vertical="center"/>
    </xf>
    <xf numFmtId="4" fontId="11" fillId="2" borderId="12" xfId="1" applyNumberFormat="1" applyFont="1" applyFill="1" applyBorder="1" applyAlignment="1">
      <alignment horizontal="center" vertical="center"/>
    </xf>
    <xf numFmtId="0" fontId="38" fillId="0" borderId="15" xfId="1" applyFont="1" applyBorder="1" applyAlignment="1">
      <alignment horizontal="center" vertical="center"/>
    </xf>
    <xf numFmtId="4" fontId="11" fillId="2" borderId="15" xfId="1" applyNumberFormat="1" applyFont="1" applyFill="1" applyBorder="1" applyAlignment="1">
      <alignment horizontal="center" vertical="center"/>
    </xf>
    <xf numFmtId="4" fontId="11" fillId="0" borderId="34" xfId="1" applyNumberFormat="1" applyFont="1" applyFill="1" applyBorder="1" applyAlignment="1" applyProtection="1">
      <alignment vertical="center" wrapText="1"/>
      <protection locked="0"/>
    </xf>
    <xf numFmtId="0" fontId="1" fillId="0" borderId="64" xfId="1" applyBorder="1" applyAlignment="1">
      <alignment vertical="center"/>
    </xf>
    <xf numFmtId="4" fontId="5" fillId="3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42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0" xfId="1" applyNumberFormat="1" applyFont="1" applyFill="1" applyBorder="1" applyAlignment="1" applyProtection="1">
      <alignment horizontal="center" vertical="center" wrapText="1"/>
      <protection locked="0"/>
    </xf>
    <xf numFmtId="4" fontId="11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1" applyBorder="1" applyAlignment="1">
      <alignment horizontal="center" vertical="center"/>
    </xf>
    <xf numFmtId="4" fontId="16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33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24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6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1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left" vertical="center" wrapText="1"/>
    </xf>
    <xf numFmtId="4" fontId="16" fillId="0" borderId="9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8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39" xfId="1" applyNumberFormat="1" applyFont="1" applyFill="1" applyBorder="1" applyAlignment="1" applyProtection="1">
      <alignment horizontal="left" vertical="center" wrapText="1"/>
      <protection locked="0"/>
    </xf>
    <xf numFmtId="165" fontId="5" fillId="3" borderId="12" xfId="4" applyFont="1" applyFill="1" applyBorder="1" applyAlignment="1" applyProtection="1">
      <alignment horizontal="left" vertical="center" wrapText="1"/>
      <protection locked="0"/>
    </xf>
    <xf numFmtId="165" fontId="5" fillId="3" borderId="11" xfId="4" applyFont="1" applyFill="1" applyBorder="1" applyAlignment="1" applyProtection="1">
      <alignment horizontal="left" vertical="center" wrapText="1"/>
      <protection locked="0"/>
    </xf>
    <xf numFmtId="165" fontId="5" fillId="3" borderId="15" xfId="4" applyFont="1" applyFill="1" applyBorder="1" applyAlignment="1" applyProtection="1">
      <alignment horizontal="left" vertical="center" wrapText="1"/>
      <protection locked="0"/>
    </xf>
    <xf numFmtId="4" fontId="5" fillId="0" borderId="3" xfId="1" applyNumberFormat="1" applyFont="1" applyFill="1" applyBorder="1" applyAlignment="1" applyProtection="1">
      <alignment vertical="center" wrapText="1"/>
      <protection locked="0"/>
    </xf>
    <xf numFmtId="0" fontId="1" fillId="0" borderId="63" xfId="1" applyBorder="1" applyAlignment="1">
      <alignment vertical="center"/>
    </xf>
    <xf numFmtId="4" fontId="19" fillId="0" borderId="6" xfId="1" applyNumberFormat="1" applyFont="1" applyFill="1" applyBorder="1" applyAlignment="1" applyProtection="1">
      <alignment horizontal="left" vertical="center" wrapText="1"/>
      <protection locked="0"/>
    </xf>
    <xf numFmtId="4" fontId="19" fillId="0" borderId="6" xfId="1" applyNumberFormat="1" applyFont="1" applyFill="1" applyBorder="1" applyAlignment="1">
      <alignment horizontal="left" vertical="center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" fontId="4" fillId="0" borderId="20" xfId="1" applyNumberFormat="1" applyFont="1" applyBorder="1" applyAlignment="1" applyProtection="1">
      <alignment vertical="center" wrapText="1"/>
      <protection locked="0"/>
    </xf>
    <xf numFmtId="4" fontId="5" fillId="3" borderId="34" xfId="1" applyNumberFormat="1" applyFont="1" applyFill="1" applyBorder="1" applyAlignment="1" applyProtection="1">
      <alignment vertical="center" wrapText="1"/>
      <protection locked="0"/>
    </xf>
    <xf numFmtId="4" fontId="19" fillId="0" borderId="6" xfId="1" applyNumberFormat="1" applyFont="1" applyFill="1" applyBorder="1" applyAlignment="1">
      <alignment horizontal="left" vertical="center" wrapText="1"/>
    </xf>
    <xf numFmtId="4" fontId="20" fillId="0" borderId="3" xfId="1" applyNumberFormat="1" applyFont="1" applyFill="1" applyBorder="1" applyAlignment="1" applyProtection="1">
      <alignment vertical="center" wrapText="1"/>
      <protection locked="0"/>
    </xf>
    <xf numFmtId="4" fontId="5" fillId="3" borderId="12" xfId="1" applyNumberFormat="1" applyFont="1" applyFill="1" applyBorder="1" applyAlignment="1" applyProtection="1">
      <alignment vertical="center" wrapText="1"/>
      <protection locked="0"/>
    </xf>
    <xf numFmtId="4" fontId="5" fillId="2" borderId="15" xfId="1" applyNumberFormat="1" applyFont="1" applyFill="1" applyBorder="1" applyAlignment="1" applyProtection="1">
      <alignment vertical="center" wrapText="1"/>
      <protection locked="0"/>
    </xf>
    <xf numFmtId="4" fontId="4" fillId="0" borderId="34" xfId="1" applyNumberFormat="1" applyFont="1" applyBorder="1" applyAlignment="1" applyProtection="1">
      <alignment vertical="center" wrapText="1"/>
      <protection locked="0"/>
    </xf>
    <xf numFmtId="4" fontId="4" fillId="0" borderId="24" xfId="1" applyNumberFormat="1" applyFont="1" applyBorder="1" applyAlignment="1" applyProtection="1">
      <alignment vertical="center" wrapText="1"/>
      <protection locked="0"/>
    </xf>
    <xf numFmtId="4" fontId="4" fillId="0" borderId="6" xfId="1" applyNumberFormat="1" applyFont="1" applyBorder="1" applyAlignment="1" applyProtection="1">
      <alignment vertical="center" wrapText="1"/>
      <protection locked="0"/>
    </xf>
    <xf numFmtId="4" fontId="4" fillId="0" borderId="22" xfId="1" applyNumberFormat="1" applyFont="1" applyBorder="1" applyAlignment="1" applyProtection="1">
      <alignment vertical="center" wrapText="1"/>
      <protection locked="0"/>
    </xf>
    <xf numFmtId="4" fontId="2" fillId="0" borderId="0" xfId="1" applyNumberFormat="1" applyFont="1" applyAlignment="1">
      <alignment vertical="center"/>
    </xf>
    <xf numFmtId="0" fontId="1" fillId="0" borderId="15" xfId="1" applyBorder="1" applyAlignment="1">
      <alignment vertical="center" wrapText="1"/>
    </xf>
    <xf numFmtId="4" fontId="25" fillId="0" borderId="0" xfId="1" applyNumberFormat="1" applyFont="1" applyBorder="1" applyAlignment="1" applyProtection="1">
      <alignment horizontal="left" vertical="center"/>
      <protection locked="0"/>
    </xf>
    <xf numFmtId="4" fontId="5" fillId="3" borderId="12" xfId="1" applyNumberFormat="1" applyFont="1" applyFill="1" applyBorder="1" applyAlignment="1" applyProtection="1">
      <alignment horizontal="left" vertical="center"/>
      <protection locked="0"/>
    </xf>
    <xf numFmtId="4" fontId="5" fillId="3" borderId="15" xfId="1" applyNumberFormat="1" applyFont="1" applyFill="1" applyBorder="1" applyAlignment="1" applyProtection="1">
      <alignment horizontal="left" vertical="center"/>
      <protection locked="0"/>
    </xf>
    <xf numFmtId="14" fontId="42" fillId="0" borderId="85" xfId="1" applyNumberFormat="1" applyFont="1" applyBorder="1" applyAlignment="1">
      <alignment horizontal="left" wrapText="1"/>
    </xf>
    <xf numFmtId="0" fontId="42" fillId="0" borderId="85" xfId="1" applyFont="1" applyBorder="1" applyAlignment="1">
      <alignment horizontal="left" wrapText="1"/>
    </xf>
    <xf numFmtId="4" fontId="22" fillId="3" borderId="12" xfId="1" applyNumberFormat="1" applyFont="1" applyFill="1" applyBorder="1" applyAlignment="1" applyProtection="1">
      <alignment horizontal="center" vertical="center"/>
      <protection locked="0"/>
    </xf>
    <xf numFmtId="4" fontId="22" fillId="3" borderId="11" xfId="1" applyNumberFormat="1" applyFont="1" applyFill="1" applyBorder="1" applyAlignment="1" applyProtection="1">
      <alignment horizontal="center" vertical="center"/>
      <protection locked="0"/>
    </xf>
    <xf numFmtId="4" fontId="22" fillId="3" borderId="15" xfId="1" applyNumberFormat="1" applyFont="1" applyFill="1" applyBorder="1" applyAlignment="1" applyProtection="1">
      <alignment horizontal="center" vertical="center"/>
      <protection locked="0"/>
    </xf>
    <xf numFmtId="4" fontId="19" fillId="0" borderId="6" xfId="1" applyNumberFormat="1" applyFont="1" applyFill="1" applyBorder="1" applyAlignment="1" applyProtection="1">
      <alignment vertical="center"/>
      <protection locked="0"/>
    </xf>
    <xf numFmtId="4" fontId="19" fillId="0" borderId="22" xfId="1" applyNumberFormat="1" applyFont="1" applyFill="1" applyBorder="1" applyAlignment="1" applyProtection="1">
      <alignment vertical="center"/>
      <protection locked="0"/>
    </xf>
    <xf numFmtId="4" fontId="19" fillId="0" borderId="6" xfId="1" applyNumberFormat="1" applyFont="1" applyFill="1" applyBorder="1" applyAlignment="1" applyProtection="1">
      <alignment horizontal="left" vertical="center"/>
      <protection locked="0"/>
    </xf>
    <xf numFmtId="4" fontId="19" fillId="0" borderId="22" xfId="1" applyNumberFormat="1" applyFont="1" applyFill="1" applyBorder="1" applyAlignment="1" applyProtection="1">
      <alignment horizontal="left" vertical="center"/>
      <protection locked="0"/>
    </xf>
    <xf numFmtId="4" fontId="5" fillId="0" borderId="6" xfId="1" applyNumberFormat="1" applyFont="1" applyFill="1" applyBorder="1" applyAlignment="1" applyProtection="1">
      <alignment horizontal="left" vertical="center" wrapText="1"/>
      <protection locked="0"/>
    </xf>
    <xf numFmtId="4" fontId="5" fillId="0" borderId="22" xfId="1" applyNumberFormat="1" applyFont="1" applyFill="1" applyBorder="1" applyAlignment="1" applyProtection="1">
      <alignment horizontal="left" vertical="center" wrapText="1"/>
      <protection locked="0"/>
    </xf>
    <xf numFmtId="4" fontId="5" fillId="3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15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34" xfId="1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 applyProtection="1">
      <alignment vertical="center"/>
      <protection locked="0"/>
    </xf>
    <xf numFmtId="4" fontId="4" fillId="0" borderId="34" xfId="1" applyNumberFormat="1" applyFont="1" applyFill="1" applyBorder="1" applyAlignment="1">
      <alignment horizontal="left" vertical="center" wrapText="1"/>
    </xf>
    <xf numFmtId="4" fontId="4" fillId="0" borderId="24" xfId="1" applyNumberFormat="1" applyFont="1" applyFill="1" applyBorder="1" applyAlignment="1">
      <alignment horizontal="left" vertical="center" wrapText="1"/>
    </xf>
    <xf numFmtId="4" fontId="5" fillId="0" borderId="6" xfId="1" applyNumberFormat="1" applyFont="1" applyBorder="1" applyAlignment="1" applyProtection="1">
      <alignment horizontal="justify" vertical="center"/>
      <protection locked="0"/>
    </xf>
    <xf numFmtId="4" fontId="5" fillId="0" borderId="22" xfId="1" applyNumberFormat="1" applyFont="1" applyBorder="1" applyAlignment="1" applyProtection="1">
      <alignment horizontal="justify" vertical="center"/>
      <protection locked="0"/>
    </xf>
    <xf numFmtId="4" fontId="4" fillId="0" borderId="3" xfId="1" applyNumberFormat="1" applyFont="1" applyBorder="1" applyAlignment="1" applyProtection="1">
      <alignment horizontal="left" vertical="center"/>
      <protection locked="0"/>
    </xf>
    <xf numFmtId="4" fontId="4" fillId="0" borderId="20" xfId="1" applyNumberFormat="1" applyFont="1" applyBorder="1" applyAlignment="1" applyProtection="1">
      <alignment horizontal="left" vertical="center"/>
      <protection locked="0"/>
    </xf>
    <xf numFmtId="4" fontId="4" fillId="0" borderId="3" xfId="1" applyNumberFormat="1" applyFont="1" applyFill="1" applyBorder="1" applyAlignment="1">
      <alignment horizontal="left" vertical="center" wrapText="1"/>
    </xf>
    <xf numFmtId="4" fontId="4" fillId="0" borderId="20" xfId="1" applyNumberFormat="1" applyFont="1" applyFill="1" applyBorder="1" applyAlignment="1">
      <alignment horizontal="left" vertical="center" wrapText="1"/>
    </xf>
    <xf numFmtId="4" fontId="4" fillId="0" borderId="6" xfId="1" applyNumberFormat="1" applyFont="1" applyBorder="1" applyAlignment="1" applyProtection="1">
      <alignment horizontal="left" vertical="center"/>
      <protection locked="0"/>
    </xf>
    <xf numFmtId="4" fontId="4" fillId="0" borderId="22" xfId="1" applyNumberFormat="1" applyFont="1" applyBorder="1" applyAlignment="1" applyProtection="1">
      <alignment horizontal="left" vertical="center"/>
      <protection locked="0"/>
    </xf>
    <xf numFmtId="4" fontId="5" fillId="0" borderId="12" xfId="1" applyNumberFormat="1" applyFont="1" applyFill="1" applyBorder="1" applyAlignment="1" applyProtection="1">
      <alignment vertical="center" wrapText="1"/>
      <protection locked="0"/>
    </xf>
    <xf numFmtId="0" fontId="1" fillId="0" borderId="15" xfId="1" applyBorder="1" applyAlignment="1">
      <alignment vertical="center"/>
    </xf>
    <xf numFmtId="0" fontId="1" fillId="0" borderId="15" xfId="1" applyFill="1" applyBorder="1" applyAlignment="1">
      <alignment vertical="center"/>
    </xf>
    <xf numFmtId="4" fontId="19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0" fillId="0" borderId="36" xfId="1" applyNumberFormat="1" applyFont="1" applyFill="1" applyBorder="1" applyAlignment="1" applyProtection="1">
      <alignment vertical="center"/>
      <protection locked="0"/>
    </xf>
    <xf numFmtId="4" fontId="10" fillId="0" borderId="0" xfId="1" applyNumberFormat="1" applyFont="1" applyFill="1" applyBorder="1" applyAlignment="1" applyProtection="1">
      <alignment vertical="center"/>
      <protection locked="0"/>
    </xf>
    <xf numFmtId="4" fontId="10" fillId="0" borderId="35" xfId="1" applyNumberFormat="1" applyFont="1" applyFill="1" applyBorder="1" applyAlignment="1" applyProtection="1">
      <alignment vertical="center"/>
      <protection locked="0"/>
    </xf>
    <xf numFmtId="0" fontId="40" fillId="0" borderId="71" xfId="1" applyFont="1" applyFill="1" applyBorder="1" applyAlignment="1">
      <alignment horizontal="left" wrapText="1" indent="1"/>
    </xf>
    <xf numFmtId="0" fontId="40" fillId="0" borderId="70" xfId="1" applyFont="1" applyFill="1" applyBorder="1" applyAlignment="1">
      <alignment horizontal="left" wrapText="1" indent="1"/>
    </xf>
    <xf numFmtId="4" fontId="17" fillId="2" borderId="12" xfId="1" applyNumberFormat="1" applyFont="1" applyFill="1" applyBorder="1" applyAlignment="1">
      <alignment horizontal="center" vertical="center" wrapText="1"/>
    </xf>
    <xf numFmtId="4" fontId="17" fillId="2" borderId="15" xfId="1" applyNumberFormat="1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 applyProtection="1">
      <alignment horizontal="left" vertical="center"/>
      <protection locked="0"/>
    </xf>
    <xf numFmtId="4" fontId="16" fillId="0" borderId="22" xfId="1" applyNumberFormat="1" applyFont="1" applyFill="1" applyBorder="1" applyAlignment="1" applyProtection="1">
      <alignment horizontal="left" vertical="center"/>
      <protection locked="0"/>
    </xf>
    <xf numFmtId="4" fontId="5" fillId="0" borderId="3" xfId="1" applyNumberFormat="1" applyFont="1" applyBorder="1" applyAlignment="1" applyProtection="1">
      <alignment horizontal="justify" vertical="center"/>
      <protection locked="0"/>
    </xf>
    <xf numFmtId="4" fontId="5" fillId="0" borderId="20" xfId="1" applyNumberFormat="1" applyFont="1" applyBorder="1" applyAlignment="1" applyProtection="1">
      <alignment horizontal="justify" vertical="center"/>
      <protection locked="0"/>
    </xf>
    <xf numFmtId="4" fontId="5" fillId="2" borderId="12" xfId="1" applyNumberFormat="1" applyFont="1" applyFill="1" applyBorder="1" applyAlignment="1">
      <alignment horizontal="center" vertical="center" wrapText="1"/>
    </xf>
    <xf numFmtId="4" fontId="5" fillId="2" borderId="15" xfId="1" applyNumberFormat="1" applyFont="1" applyFill="1" applyBorder="1" applyAlignment="1">
      <alignment horizontal="center" vertical="center" wrapText="1"/>
    </xf>
    <xf numFmtId="4" fontId="5" fillId="0" borderId="34" xfId="1" applyNumberFormat="1" applyFont="1" applyBorder="1" applyAlignment="1" applyProtection="1">
      <alignment horizontal="justify" vertical="center"/>
      <protection locked="0"/>
    </xf>
    <xf numFmtId="4" fontId="5" fillId="0" borderId="24" xfId="1" applyNumberFormat="1" applyFont="1" applyBorder="1" applyAlignment="1" applyProtection="1">
      <alignment horizontal="justify" vertical="center"/>
      <protection locked="0"/>
    </xf>
    <xf numFmtId="4" fontId="5" fillId="3" borderId="12" xfId="1" applyNumberFormat="1" applyFont="1" applyFill="1" applyBorder="1" applyAlignment="1">
      <alignment horizontal="left" vertical="center" wrapText="1"/>
    </xf>
    <xf numFmtId="4" fontId="5" fillId="2" borderId="15" xfId="1" applyNumberFormat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left" vertical="center" wrapText="1"/>
    </xf>
    <xf numFmtId="4" fontId="11" fillId="3" borderId="12" xfId="1" applyNumberFormat="1" applyFont="1" applyFill="1" applyBorder="1" applyAlignment="1">
      <alignment horizontal="center" vertical="center" wrapText="1"/>
    </xf>
    <xf numFmtId="4" fontId="8" fillId="0" borderId="6" xfId="1" applyNumberFormat="1" applyFont="1" applyBorder="1" applyAlignment="1" applyProtection="1">
      <alignment horizontal="left" vertical="center" wrapText="1"/>
      <protection locked="0"/>
    </xf>
    <xf numFmtId="4" fontId="8" fillId="0" borderId="22" xfId="1" applyNumberFormat="1" applyFont="1" applyBorder="1" applyAlignment="1" applyProtection="1">
      <alignment horizontal="left" vertical="center" wrapText="1"/>
      <protection locked="0"/>
    </xf>
    <xf numFmtId="4" fontId="12" fillId="0" borderId="6" xfId="1" applyNumberFormat="1" applyFont="1" applyFill="1" applyBorder="1" applyAlignment="1" applyProtection="1">
      <alignment horizontal="left" vertical="center" wrapText="1"/>
      <protection locked="0"/>
    </xf>
    <xf numFmtId="4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4" fontId="31" fillId="0" borderId="0" xfId="1" applyNumberFormat="1" applyFont="1" applyFill="1" applyAlignment="1">
      <alignment horizontal="left" vertical="center" wrapText="1"/>
    </xf>
    <xf numFmtId="0" fontId="1" fillId="0" borderId="0" xfId="1" applyFill="1" applyAlignment="1">
      <alignment horizontal="left" vertical="center" wrapText="1"/>
    </xf>
    <xf numFmtId="4" fontId="7" fillId="0" borderId="0" xfId="1" applyNumberFormat="1" applyFont="1" applyFill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4" fontId="4" fillId="0" borderId="6" xfId="1" applyNumberFormat="1" applyFont="1" applyBorder="1" applyAlignment="1" applyProtection="1">
      <alignment horizontal="justify" vertical="center"/>
      <protection locked="0"/>
    </xf>
    <xf numFmtId="4" fontId="4" fillId="0" borderId="22" xfId="1" applyNumberFormat="1" applyFont="1" applyBorder="1" applyAlignment="1" applyProtection="1">
      <alignment horizontal="justify" vertical="center"/>
      <protection locked="0"/>
    </xf>
    <xf numFmtId="4" fontId="11" fillId="2" borderId="12" xfId="1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1" applyBorder="1" applyAlignment="1">
      <alignment horizontal="left" vertical="center"/>
    </xf>
    <xf numFmtId="4" fontId="11" fillId="0" borderId="12" xfId="1" applyNumberFormat="1" applyFont="1" applyFill="1" applyBorder="1" applyAlignment="1" applyProtection="1">
      <alignment vertical="center" wrapText="1"/>
      <protection locked="0"/>
    </xf>
    <xf numFmtId="4" fontId="5" fillId="0" borderId="6" xfId="1" applyNumberFormat="1" applyFont="1" applyBorder="1" applyAlignment="1" applyProtection="1">
      <alignment horizontal="left" vertical="center" wrapText="1"/>
      <protection locked="0"/>
    </xf>
    <xf numFmtId="4" fontId="5" fillId="0" borderId="22" xfId="1" applyNumberFormat="1" applyFont="1" applyBorder="1" applyAlignment="1" applyProtection="1">
      <alignment horizontal="left" vertical="center" wrapText="1"/>
      <protection locked="0"/>
    </xf>
    <xf numFmtId="0" fontId="26" fillId="3" borderId="109" xfId="1" applyFont="1" applyFill="1" applyBorder="1" applyAlignment="1">
      <alignment horizontal="center" wrapText="1"/>
    </xf>
    <xf numFmtId="0" fontId="26" fillId="3" borderId="73" xfId="1" applyFont="1" applyFill="1" applyBorder="1" applyAlignment="1">
      <alignment horizontal="center" wrapText="1"/>
    </xf>
    <xf numFmtId="0" fontId="26" fillId="3" borderId="108" xfId="1" applyFont="1" applyFill="1" applyBorder="1" applyAlignment="1">
      <alignment horizontal="center" wrapText="1"/>
    </xf>
    <xf numFmtId="0" fontId="26" fillId="3" borderId="72" xfId="1" applyFont="1" applyFill="1" applyBorder="1" applyAlignment="1">
      <alignment horizontal="center" wrapText="1"/>
    </xf>
    <xf numFmtId="0" fontId="49" fillId="0" borderId="71" xfId="1" applyFont="1" applyFill="1" applyBorder="1"/>
    <xf numFmtId="0" fontId="49" fillId="0" borderId="85" xfId="1" applyFont="1" applyFill="1" applyBorder="1"/>
    <xf numFmtId="0" fontId="49" fillId="0" borderId="93" xfId="1" applyFont="1" applyFill="1" applyBorder="1"/>
    <xf numFmtId="0" fontId="49" fillId="0" borderId="92" xfId="1" applyFont="1" applyFill="1" applyBorder="1"/>
    <xf numFmtId="4" fontId="52" fillId="0" borderId="0" xfId="6" applyNumberFormat="1" applyFont="1" applyAlignment="1">
      <alignment horizontal="left" vertical="top" wrapText="1"/>
    </xf>
    <xf numFmtId="0" fontId="28" fillId="0" borderId="0" xfId="5" applyFont="1" applyAlignment="1">
      <alignment horizontal="left" wrapText="1"/>
    </xf>
    <xf numFmtId="0" fontId="1" fillId="0" borderId="0" xfId="1" applyAlignment="1">
      <alignment horizontal="left" wrapText="1"/>
    </xf>
    <xf numFmtId="0" fontId="26" fillId="3" borderId="12" xfId="1" applyFont="1" applyFill="1" applyBorder="1" applyAlignment="1">
      <alignment horizontal="center" wrapText="1"/>
    </xf>
    <xf numFmtId="0" fontId="26" fillId="3" borderId="11" xfId="1" applyFont="1" applyFill="1" applyBorder="1" applyAlignment="1">
      <alignment horizontal="center" wrapText="1"/>
    </xf>
    <xf numFmtId="0" fontId="26" fillId="3" borderId="15" xfId="1" applyFont="1" applyFill="1" applyBorder="1" applyAlignment="1">
      <alignment horizontal="center" wrapText="1"/>
    </xf>
    <xf numFmtId="0" fontId="26" fillId="3" borderId="32" xfId="1" applyFont="1" applyFill="1" applyBorder="1" applyAlignment="1">
      <alignment horizontal="center" wrapText="1"/>
    </xf>
    <xf numFmtId="0" fontId="26" fillId="3" borderId="75" xfId="1" applyFont="1" applyFill="1" applyBorder="1" applyAlignment="1">
      <alignment horizontal="center" wrapText="1"/>
    </xf>
    <xf numFmtId="0" fontId="26" fillId="3" borderId="49" xfId="1" applyFont="1" applyFill="1" applyBorder="1" applyAlignment="1">
      <alignment horizontal="center" wrapText="1"/>
    </xf>
    <xf numFmtId="0" fontId="26" fillId="3" borderId="52" xfId="1" applyFont="1" applyFill="1" applyBorder="1" applyAlignment="1">
      <alignment horizontal="center" wrapText="1"/>
    </xf>
    <xf numFmtId="0" fontId="21" fillId="3" borderId="49" xfId="2" applyFont="1" applyFill="1" applyBorder="1" applyAlignment="1">
      <alignment wrapText="1"/>
    </xf>
    <xf numFmtId="0" fontId="21" fillId="3" borderId="52" xfId="2" applyFont="1" applyFill="1" applyBorder="1" applyAlignment="1">
      <alignment wrapText="1"/>
    </xf>
    <xf numFmtId="0" fontId="26" fillId="3" borderId="110" xfId="1" applyFont="1" applyFill="1" applyBorder="1" applyAlignment="1">
      <alignment horizontal="center" wrapText="1"/>
    </xf>
    <xf numFmtId="0" fontId="26" fillId="3" borderId="74" xfId="1" applyFont="1" applyFill="1" applyBorder="1" applyAlignment="1">
      <alignment horizontal="center" wrapText="1"/>
    </xf>
    <xf numFmtId="4" fontId="7" fillId="0" borderId="0" xfId="1" applyNumberFormat="1" applyFont="1" applyAlignment="1" applyProtection="1">
      <alignment horizontal="left" vertical="center"/>
      <protection locked="0"/>
    </xf>
    <xf numFmtId="0" fontId="1" fillId="0" borderId="60" xfId="1" applyBorder="1" applyAlignment="1">
      <alignment vertical="center"/>
    </xf>
    <xf numFmtId="0" fontId="26" fillId="5" borderId="34" xfId="1" applyFont="1" applyFill="1" applyBorder="1" applyAlignment="1">
      <alignment horizontal="center" wrapText="1"/>
    </xf>
    <xf numFmtId="0" fontId="26" fillId="5" borderId="33" xfId="1" applyFont="1" applyFill="1" applyBorder="1" applyAlignment="1">
      <alignment horizontal="center" wrapText="1"/>
    </xf>
    <xf numFmtId="0" fontId="26" fillId="5" borderId="24" xfId="1" applyFont="1" applyFill="1" applyBorder="1" applyAlignment="1">
      <alignment horizontal="center" wrapText="1"/>
    </xf>
    <xf numFmtId="0" fontId="40" fillId="0" borderId="75" xfId="1" applyFont="1" applyFill="1" applyBorder="1" applyAlignment="1">
      <alignment horizontal="left" wrapText="1" indent="1"/>
    </xf>
    <xf numFmtId="0" fontId="40" fillId="0" borderId="74" xfId="1" applyFont="1" applyFill="1" applyBorder="1" applyAlignment="1">
      <alignment horizontal="left" wrapText="1" indent="1"/>
    </xf>
    <xf numFmtId="14" fontId="42" fillId="0" borderId="0" xfId="1" applyNumberFormat="1" applyFont="1" applyBorder="1" applyAlignment="1">
      <alignment horizontal="left" wrapText="1"/>
    </xf>
    <xf numFmtId="0" fontId="42" fillId="0" borderId="0" xfId="1" applyFont="1" applyBorder="1" applyAlignment="1">
      <alignment horizontal="left" wrapText="1"/>
    </xf>
    <xf numFmtId="14" fontId="41" fillId="0" borderId="0" xfId="1" applyNumberFormat="1" applyFont="1" applyBorder="1" applyAlignment="1">
      <alignment horizontal="left" wrapText="1"/>
    </xf>
    <xf numFmtId="0" fontId="41" fillId="0" borderId="0" xfId="1" applyFont="1" applyBorder="1" applyAlignment="1">
      <alignment horizontal="left" wrapText="1"/>
    </xf>
    <xf numFmtId="0" fontId="26" fillId="5" borderId="43" xfId="1" applyFont="1" applyFill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26" fillId="5" borderId="83" xfId="1" applyFont="1" applyFill="1" applyBorder="1" applyAlignment="1">
      <alignment wrapText="1"/>
    </xf>
    <xf numFmtId="0" fontId="26" fillId="5" borderId="82" xfId="1" applyFont="1" applyFill="1" applyBorder="1" applyAlignment="1">
      <alignment wrapText="1"/>
    </xf>
    <xf numFmtId="0" fontId="15" fillId="0" borderId="71" xfId="1" applyFont="1" applyBorder="1" applyAlignment="1">
      <alignment wrapText="1"/>
    </xf>
    <xf numFmtId="0" fontId="15" fillId="0" borderId="70" xfId="1" applyFont="1" applyBorder="1" applyAlignment="1">
      <alignment wrapText="1"/>
    </xf>
    <xf numFmtId="0" fontId="15" fillId="0" borderId="79" xfId="1" applyFont="1" applyBorder="1" applyAlignment="1">
      <alignment wrapText="1"/>
    </xf>
    <xf numFmtId="0" fontId="15" fillId="0" borderId="78" xfId="1" applyFont="1" applyBorder="1" applyAlignment="1">
      <alignment wrapText="1"/>
    </xf>
    <xf numFmtId="0" fontId="1" fillId="0" borderId="11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4" fontId="5" fillId="2" borderId="12" xfId="1" applyNumberFormat="1" applyFont="1" applyFill="1" applyBorder="1" applyAlignment="1" applyProtection="1">
      <alignment horizontal="justify" vertical="center"/>
      <protection locked="0"/>
    </xf>
    <xf numFmtId="4" fontId="5" fillId="2" borderId="15" xfId="1" applyNumberFormat="1" applyFont="1" applyFill="1" applyBorder="1" applyAlignment="1" applyProtection="1">
      <alignment horizontal="justify" vertical="center"/>
      <protection locked="0"/>
    </xf>
    <xf numFmtId="4" fontId="19" fillId="0" borderId="6" xfId="1" applyNumberFormat="1" applyFont="1" applyBorder="1" applyAlignment="1" applyProtection="1">
      <alignment horizontal="justify" vertical="center"/>
      <protection locked="0"/>
    </xf>
    <xf numFmtId="4" fontId="19" fillId="0" borderId="22" xfId="1" applyNumberFormat="1" applyFont="1" applyBorder="1" applyAlignment="1" applyProtection="1">
      <alignment horizontal="justify" vertical="center"/>
      <protection locked="0"/>
    </xf>
    <xf numFmtId="4" fontId="5" fillId="0" borderId="19" xfId="1" applyNumberFormat="1" applyFont="1" applyBorder="1" applyAlignment="1" applyProtection="1">
      <alignment horizontal="justify" vertical="center"/>
      <protection locked="0"/>
    </xf>
    <xf numFmtId="4" fontId="5" fillId="0" borderId="38" xfId="1" applyNumberFormat="1" applyFont="1" applyBorder="1" applyAlignment="1" applyProtection="1">
      <alignment horizontal="justify" vertical="center"/>
      <protection locked="0"/>
    </xf>
    <xf numFmtId="4" fontId="4" fillId="0" borderId="3" xfId="1" applyNumberFormat="1" applyFont="1" applyFill="1" applyBorder="1" applyAlignment="1" applyProtection="1">
      <alignment horizontal="left" vertical="center" wrapText="1"/>
      <protection locked="0"/>
    </xf>
    <xf numFmtId="4" fontId="4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11" fillId="2" borderId="12" xfId="1" applyNumberFormat="1" applyFont="1" applyFill="1" applyBorder="1" applyAlignment="1" applyProtection="1">
      <alignment vertical="center"/>
      <protection locked="0"/>
    </xf>
    <xf numFmtId="4" fontId="11" fillId="2" borderId="15" xfId="1" applyNumberFormat="1" applyFont="1" applyFill="1" applyBorder="1" applyAlignment="1" applyProtection="1">
      <alignment vertical="center"/>
      <protection locked="0"/>
    </xf>
    <xf numFmtId="4" fontId="7" fillId="0" borderId="0" xfId="1" applyNumberFormat="1" applyFont="1" applyFill="1" applyAlignment="1" applyProtection="1">
      <alignment horizontal="left" vertical="center"/>
      <protection locked="0"/>
    </xf>
    <xf numFmtId="4" fontId="19" fillId="0" borderId="3" xfId="1" applyNumberFormat="1" applyFont="1" applyFill="1" applyBorder="1" applyAlignment="1" applyProtection="1">
      <alignment horizontal="left" vertical="center" wrapText="1"/>
      <protection locked="0"/>
    </xf>
    <xf numFmtId="4" fontId="19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5" fillId="0" borderId="6" xfId="1" applyNumberFormat="1" applyFont="1" applyFill="1" applyBorder="1" applyAlignment="1" applyProtection="1">
      <alignment vertical="center"/>
      <protection locked="0"/>
    </xf>
    <xf numFmtId="4" fontId="5" fillId="0" borderId="22" xfId="1" applyNumberFormat="1" applyFont="1" applyFill="1" applyBorder="1" applyAlignment="1" applyProtection="1">
      <alignment vertical="center"/>
      <protection locked="0"/>
    </xf>
    <xf numFmtId="4" fontId="4" fillId="0" borderId="12" xfId="1" applyNumberFormat="1" applyFont="1" applyBorder="1" applyAlignment="1">
      <alignment vertical="center" wrapText="1"/>
    </xf>
    <xf numFmtId="4" fontId="11" fillId="2" borderId="12" xfId="1" applyNumberFormat="1" applyFont="1" applyFill="1" applyBorder="1" applyAlignment="1">
      <alignment horizontal="left" vertical="center"/>
    </xf>
    <xf numFmtId="4" fontId="11" fillId="2" borderId="15" xfId="1" applyNumberFormat="1" applyFont="1" applyFill="1" applyBorder="1" applyAlignment="1">
      <alignment horizontal="left" vertical="center"/>
    </xf>
    <xf numFmtId="0" fontId="16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4" fontId="25" fillId="0" borderId="0" xfId="1" applyNumberFormat="1" applyFont="1" applyFill="1" applyAlignment="1" applyProtection="1">
      <alignment horizontal="left" vertical="center" wrapText="1"/>
      <protection locked="0"/>
    </xf>
    <xf numFmtId="4" fontId="11" fillId="3" borderId="11" xfId="1" applyNumberFormat="1" applyFont="1" applyFill="1" applyBorder="1" applyAlignment="1" applyProtection="1">
      <alignment horizontal="center" vertical="center" wrapText="1"/>
      <protection locked="0"/>
    </xf>
    <xf numFmtId="4" fontId="11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 wrapText="1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20" xfId="1" applyNumberFormat="1" applyFont="1" applyBorder="1" applyAlignment="1" applyProtection="1">
      <alignment horizontal="left" vertical="center" wrapText="1"/>
      <protection locked="0"/>
    </xf>
    <xf numFmtId="4" fontId="6" fillId="2" borderId="12" xfId="1" applyNumberFormat="1" applyFont="1" applyFill="1" applyBorder="1" applyAlignment="1" applyProtection="1">
      <alignment horizontal="justify" vertical="center" wrapText="1"/>
      <protection locked="0"/>
    </xf>
    <xf numFmtId="4" fontId="6" fillId="2" borderId="15" xfId="1" applyNumberFormat="1" applyFont="1" applyFill="1" applyBorder="1" applyAlignment="1" applyProtection="1">
      <alignment horizontal="justify" vertical="center" wrapText="1"/>
      <protection locked="0"/>
    </xf>
    <xf numFmtId="4" fontId="25" fillId="0" borderId="0" xfId="1" applyNumberFormat="1" applyFont="1" applyFill="1" applyBorder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1" fillId="0" borderId="0" xfId="1" applyFont="1" applyAlignment="1"/>
    <xf numFmtId="4" fontId="27" fillId="2" borderId="49" xfId="1" applyNumberFormat="1" applyFont="1" applyFill="1" applyBorder="1" applyAlignment="1">
      <alignment horizontal="center" vertical="center" wrapText="1"/>
    </xf>
    <xf numFmtId="4" fontId="27" fillId="2" borderId="48" xfId="1" applyNumberFormat="1" applyFont="1" applyFill="1" applyBorder="1" applyAlignment="1">
      <alignment horizontal="center" vertical="center" wrapText="1"/>
    </xf>
    <xf numFmtId="0" fontId="26" fillId="5" borderId="52" xfId="1" applyFont="1" applyFill="1" applyBorder="1" applyAlignment="1">
      <alignment horizontal="center" wrapText="1"/>
    </xf>
    <xf numFmtId="0" fontId="26" fillId="5" borderId="51" xfId="1" applyFont="1" applyFill="1" applyBorder="1" applyAlignment="1">
      <alignment horizontal="center" wrapText="1"/>
    </xf>
    <xf numFmtId="4" fontId="8" fillId="0" borderId="6" xfId="1" applyNumberFormat="1" applyFont="1" applyFill="1" applyBorder="1" applyAlignment="1" applyProtection="1">
      <alignment horizontal="left" vertical="center" wrapText="1"/>
      <protection locked="0"/>
    </xf>
    <xf numFmtId="4" fontId="8" fillId="0" borderId="22" xfId="1" applyNumberFormat="1" applyFont="1" applyFill="1" applyBorder="1" applyAlignment="1" applyProtection="1">
      <alignment horizontal="left" vertical="center" wrapText="1"/>
      <protection locked="0"/>
    </xf>
    <xf numFmtId="4" fontId="5" fillId="0" borderId="34" xfId="1" applyNumberFormat="1" applyFont="1" applyBorder="1" applyAlignment="1" applyProtection="1">
      <alignment horizontal="left" vertical="center" wrapText="1"/>
      <protection locked="0"/>
    </xf>
    <xf numFmtId="4" fontId="5" fillId="0" borderId="24" xfId="1" applyNumberFormat="1" applyFont="1" applyBorder="1" applyAlignment="1" applyProtection="1">
      <alignment horizontal="left" vertical="center" wrapText="1"/>
      <protection locked="0"/>
    </xf>
    <xf numFmtId="4" fontId="17" fillId="2" borderId="12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15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0" xfId="1" applyNumberFormat="1" applyFont="1" applyFill="1" applyBorder="1" applyAlignment="1">
      <alignment horizontal="center" vertical="center" wrapText="1"/>
    </xf>
    <xf numFmtId="4" fontId="16" fillId="0" borderId="19" xfId="1" applyNumberFormat="1" applyFont="1" applyFill="1" applyBorder="1" applyAlignment="1">
      <alignment vertical="center" wrapText="1"/>
    </xf>
    <xf numFmtId="4" fontId="16" fillId="0" borderId="38" xfId="1" applyNumberFormat="1" applyFont="1" applyFill="1" applyBorder="1" applyAlignment="1">
      <alignment vertical="center" wrapText="1"/>
    </xf>
    <xf numFmtId="4" fontId="23" fillId="0" borderId="9" xfId="1" applyNumberFormat="1" applyFont="1" applyFill="1" applyBorder="1" applyAlignment="1">
      <alignment vertical="center" wrapText="1"/>
    </xf>
    <xf numFmtId="4" fontId="23" fillId="0" borderId="39" xfId="1" applyNumberFormat="1" applyFont="1" applyFill="1" applyBorder="1" applyAlignment="1">
      <alignment vertical="center" wrapText="1"/>
    </xf>
    <xf numFmtId="4" fontId="23" fillId="0" borderId="3" xfId="1" applyNumberFormat="1" applyFont="1" applyFill="1" applyBorder="1" applyAlignment="1">
      <alignment vertical="center" wrapText="1"/>
    </xf>
    <xf numFmtId="4" fontId="23" fillId="0" borderId="20" xfId="1" applyNumberFormat="1" applyFont="1" applyFill="1" applyBorder="1" applyAlignment="1">
      <alignment vertical="center" wrapText="1"/>
    </xf>
    <xf numFmtId="4" fontId="16" fillId="0" borderId="34" xfId="1" applyNumberFormat="1" applyFont="1" applyFill="1" applyBorder="1" applyAlignment="1">
      <alignment vertical="center" wrapText="1"/>
    </xf>
    <xf numFmtId="4" fontId="16" fillId="0" borderId="24" xfId="1" applyNumberFormat="1" applyFont="1" applyFill="1" applyBorder="1" applyAlignment="1">
      <alignment vertical="center" wrapText="1"/>
    </xf>
    <xf numFmtId="4" fontId="16" fillId="0" borderId="6" xfId="1" applyNumberFormat="1" applyFont="1" applyFill="1" applyBorder="1" applyAlignment="1">
      <alignment vertical="center" wrapText="1"/>
    </xf>
    <xf numFmtId="4" fontId="16" fillId="0" borderId="22" xfId="1" applyNumberFormat="1" applyFont="1" applyFill="1" applyBorder="1" applyAlignment="1">
      <alignment vertical="center" wrapText="1"/>
    </xf>
    <xf numFmtId="0" fontId="1" fillId="0" borderId="0" xfId="1" applyFont="1" applyAlignment="1">
      <alignment vertical="center" wrapText="1"/>
    </xf>
    <xf numFmtId="4" fontId="16" fillId="0" borderId="6" xfId="1" applyNumberFormat="1" applyFont="1" applyFill="1" applyBorder="1" applyAlignment="1">
      <alignment horizontal="left" vertical="center" wrapText="1"/>
    </xf>
    <xf numFmtId="4" fontId="16" fillId="0" borderId="22" xfId="1" applyNumberFormat="1" applyFont="1" applyFill="1" applyBorder="1" applyAlignment="1">
      <alignment horizontal="left" vertical="center" wrapText="1"/>
    </xf>
    <xf numFmtId="4" fontId="16" fillId="0" borderId="3" xfId="1" applyNumberFormat="1" applyFont="1" applyBorder="1" applyAlignment="1">
      <alignment vertical="center" wrapText="1"/>
    </xf>
    <xf numFmtId="4" fontId="16" fillId="0" borderId="20" xfId="1" applyNumberFormat="1" applyFont="1" applyBorder="1" applyAlignment="1">
      <alignment vertical="center" wrapText="1"/>
    </xf>
    <xf numFmtId="4" fontId="11" fillId="2" borderId="12" xfId="1" applyNumberFormat="1" applyFont="1" applyFill="1" applyBorder="1" applyAlignment="1">
      <alignment horizontal="left" vertical="center" wrapText="1"/>
    </xf>
    <xf numFmtId="4" fontId="11" fillId="2" borderId="15" xfId="1" applyNumberFormat="1" applyFont="1" applyFill="1" applyBorder="1" applyAlignment="1">
      <alignment horizontal="left" vertical="center" wrapText="1"/>
    </xf>
    <xf numFmtId="4" fontId="5" fillId="0" borderId="12" xfId="1" applyNumberFormat="1" applyFont="1" applyFill="1" applyBorder="1" applyAlignment="1">
      <alignment horizontal="center" vertical="center"/>
    </xf>
    <xf numFmtId="4" fontId="5" fillId="0" borderId="15" xfId="1" applyNumberFormat="1" applyFont="1" applyFill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/>
    </xf>
    <xf numFmtId="4" fontId="5" fillId="0" borderId="15" xfId="1" applyNumberFormat="1" applyFont="1" applyBorder="1" applyAlignment="1">
      <alignment horizontal="center" vertical="center"/>
    </xf>
    <xf numFmtId="4" fontId="11" fillId="0" borderId="34" xfId="1" applyNumberFormat="1" applyFont="1" applyBorder="1" applyAlignment="1">
      <alignment vertical="center"/>
    </xf>
    <xf numFmtId="4" fontId="11" fillId="0" borderId="24" xfId="1" applyNumberFormat="1" applyFont="1" applyBorder="1" applyAlignment="1">
      <alignment vertical="center"/>
    </xf>
    <xf numFmtId="4" fontId="4" fillId="0" borderId="3" xfId="1" applyNumberFormat="1" applyFont="1" applyFill="1" applyBorder="1" applyAlignment="1" applyProtection="1">
      <alignment horizontal="left" vertical="center"/>
      <protection locked="0"/>
    </xf>
    <xf numFmtId="4" fontId="4" fillId="0" borderId="20" xfId="1" applyNumberFormat="1" applyFont="1" applyFill="1" applyBorder="1" applyAlignment="1" applyProtection="1">
      <alignment horizontal="left" vertical="center"/>
      <protection locked="0"/>
    </xf>
    <xf numFmtId="4" fontId="6" fillId="3" borderId="32" xfId="1" applyNumberFormat="1" applyFont="1" applyFill="1" applyBorder="1" applyAlignment="1" applyProtection="1">
      <alignment horizontal="center" vertical="center"/>
      <protection locked="0"/>
    </xf>
    <xf numFmtId="4" fontId="6" fillId="3" borderId="44" xfId="1" applyNumberFormat="1" applyFont="1" applyFill="1" applyBorder="1" applyAlignment="1" applyProtection="1">
      <alignment horizontal="center" vertical="center"/>
      <protection locked="0"/>
    </xf>
    <xf numFmtId="0" fontId="3" fillId="3" borderId="27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4" fontId="4" fillId="0" borderId="34" xfId="1" applyNumberFormat="1" applyFont="1" applyBorder="1" applyAlignment="1" applyProtection="1">
      <alignment horizontal="left" vertical="center"/>
      <protection locked="0"/>
    </xf>
    <xf numFmtId="4" fontId="4" fillId="0" borderId="24" xfId="1" applyNumberFormat="1" applyFont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 wrapText="1"/>
    </xf>
    <xf numFmtId="0" fontId="1" fillId="0" borderId="11" xfId="1" applyBorder="1" applyAlignment="1">
      <alignment vertical="center"/>
    </xf>
    <xf numFmtId="4" fontId="5" fillId="3" borderId="27" xfId="1" applyNumberFormat="1" applyFont="1" applyFill="1" applyBorder="1" applyAlignment="1">
      <alignment horizontal="center" vertical="center"/>
    </xf>
    <xf numFmtId="4" fontId="5" fillId="3" borderId="41" xfId="1" applyNumberFormat="1" applyFont="1" applyFill="1" applyBorder="1" applyAlignment="1">
      <alignment horizontal="center" vertical="center"/>
    </xf>
    <xf numFmtId="4" fontId="5" fillId="3" borderId="12" xfId="1" applyNumberFormat="1" applyFont="1" applyFill="1" applyBorder="1" applyAlignment="1">
      <alignment horizontal="center" vertical="center"/>
    </xf>
    <xf numFmtId="4" fontId="5" fillId="3" borderId="15" xfId="1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right" vertical="center"/>
    </xf>
    <xf numFmtId="4" fontId="4" fillId="0" borderId="15" xfId="1" applyNumberFormat="1" applyFont="1" applyBorder="1" applyAlignment="1">
      <alignment horizontal="right" vertical="center"/>
    </xf>
    <xf numFmtId="4" fontId="4" fillId="0" borderId="27" xfId="1" applyNumberFormat="1" applyFont="1" applyBorder="1" applyAlignment="1">
      <alignment horizontal="right" vertical="center"/>
    </xf>
    <xf numFmtId="4" fontId="4" fillId="0" borderId="41" xfId="1" applyNumberFormat="1" applyFont="1" applyBorder="1" applyAlignment="1">
      <alignment horizontal="right" vertical="center"/>
    </xf>
    <xf numFmtId="4" fontId="23" fillId="0" borderId="6" xfId="1" applyNumberFormat="1" applyFont="1" applyFill="1" applyBorder="1" applyAlignment="1" applyProtection="1">
      <alignment vertical="center"/>
      <protection locked="0"/>
    </xf>
    <xf numFmtId="4" fontId="23" fillId="0" borderId="5" xfId="1" applyNumberFormat="1" applyFont="1" applyFill="1" applyBorder="1" applyAlignment="1" applyProtection="1">
      <alignment vertical="center"/>
      <protection locked="0"/>
    </xf>
    <xf numFmtId="4" fontId="23" fillId="0" borderId="22" xfId="1" applyNumberFormat="1" applyFont="1" applyFill="1" applyBorder="1" applyAlignment="1" applyProtection="1">
      <alignment vertical="center"/>
      <protection locked="0"/>
    </xf>
    <xf numFmtId="4" fontId="8" fillId="0" borderId="3" xfId="1" applyNumberFormat="1" applyFont="1" applyFill="1" applyBorder="1" applyAlignment="1" applyProtection="1">
      <alignment vertical="center" wrapText="1"/>
      <protection locked="0"/>
    </xf>
    <xf numFmtId="4" fontId="8" fillId="0" borderId="2" xfId="1" applyNumberFormat="1" applyFont="1" applyFill="1" applyBorder="1" applyAlignment="1" applyProtection="1">
      <alignment vertical="center" wrapText="1"/>
      <protection locked="0"/>
    </xf>
    <xf numFmtId="4" fontId="8" fillId="0" borderId="20" xfId="1" applyNumberFormat="1" applyFont="1" applyFill="1" applyBorder="1" applyAlignment="1" applyProtection="1">
      <alignment vertical="center" wrapText="1"/>
      <protection locked="0"/>
    </xf>
    <xf numFmtId="4" fontId="6" fillId="2" borderId="12" xfId="1" applyNumberFormat="1" applyFont="1" applyFill="1" applyBorder="1" applyAlignment="1" applyProtection="1">
      <alignment horizontal="left" vertical="center"/>
      <protection locked="0"/>
    </xf>
    <xf numFmtId="4" fontId="6" fillId="2" borderId="15" xfId="1" applyNumberFormat="1" applyFont="1" applyFill="1" applyBorder="1" applyAlignment="1" applyProtection="1">
      <alignment horizontal="left" vertical="center"/>
      <protection locked="0"/>
    </xf>
    <xf numFmtId="4" fontId="19" fillId="0" borderId="6" xfId="1" applyNumberFormat="1" applyFont="1" applyFill="1" applyBorder="1" applyAlignment="1">
      <alignment vertical="center" wrapText="1"/>
    </xf>
    <xf numFmtId="4" fontId="19" fillId="0" borderId="5" xfId="1" applyNumberFormat="1" applyFont="1" applyFill="1" applyBorder="1" applyAlignment="1">
      <alignment vertical="center" wrapText="1"/>
    </xf>
    <xf numFmtId="4" fontId="19" fillId="0" borderId="22" xfId="1" applyNumberFormat="1" applyFont="1" applyFill="1" applyBorder="1" applyAlignment="1">
      <alignment vertical="center" wrapText="1"/>
    </xf>
    <xf numFmtId="4" fontId="19" fillId="0" borderId="3" xfId="1" applyNumberFormat="1" applyFont="1" applyFill="1" applyBorder="1" applyAlignment="1" applyProtection="1">
      <alignment vertical="center" wrapText="1"/>
      <protection locked="0"/>
    </xf>
    <xf numFmtId="4" fontId="19" fillId="0" borderId="2" xfId="1" applyNumberFormat="1" applyFont="1" applyFill="1" applyBorder="1" applyAlignment="1" applyProtection="1">
      <alignment vertical="center" wrapText="1"/>
      <protection locked="0"/>
    </xf>
    <xf numFmtId="4" fontId="19" fillId="0" borderId="20" xfId="1" applyNumberFormat="1" applyFont="1" applyFill="1" applyBorder="1" applyAlignment="1" applyProtection="1">
      <alignment vertical="center" wrapText="1"/>
      <protection locked="0"/>
    </xf>
    <xf numFmtId="4" fontId="11" fillId="0" borderId="27" xfId="1" applyNumberFormat="1" applyFont="1" applyFill="1" applyBorder="1" applyAlignment="1" applyProtection="1">
      <alignment vertical="center"/>
      <protection locked="0"/>
    </xf>
    <xf numFmtId="4" fontId="11" fillId="0" borderId="26" xfId="1" applyNumberFormat="1" applyFont="1" applyFill="1" applyBorder="1" applyAlignment="1" applyProtection="1">
      <alignment vertical="center"/>
      <protection locked="0"/>
    </xf>
    <xf numFmtId="4" fontId="11" fillId="0" borderId="41" xfId="1" applyNumberFormat="1" applyFont="1" applyFill="1" applyBorder="1" applyAlignment="1" applyProtection="1">
      <alignment vertical="center"/>
      <protection locked="0"/>
    </xf>
    <xf numFmtId="4" fontId="11" fillId="0" borderId="11" xfId="1" applyNumberFormat="1" applyFont="1" applyFill="1" applyBorder="1" applyAlignment="1" applyProtection="1">
      <alignment vertical="center" wrapText="1"/>
      <protection locked="0"/>
    </xf>
    <xf numFmtId="4" fontId="11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34" xfId="1" applyNumberFormat="1" applyFont="1" applyFill="1" applyBorder="1" applyAlignment="1" applyProtection="1">
      <alignment vertical="center"/>
      <protection locked="0"/>
    </xf>
    <xf numFmtId="4" fontId="10" fillId="0" borderId="33" xfId="1" applyNumberFormat="1" applyFont="1" applyFill="1" applyBorder="1" applyAlignment="1" applyProtection="1">
      <alignment vertical="center"/>
      <protection locked="0"/>
    </xf>
    <xf numFmtId="4" fontId="10" fillId="0" borderId="24" xfId="1" applyNumberFormat="1" applyFont="1" applyFill="1" applyBorder="1" applyAlignment="1" applyProtection="1">
      <alignment vertical="center"/>
      <protection locked="0"/>
    </xf>
    <xf numFmtId="0" fontId="11" fillId="3" borderId="12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/>
    </xf>
    <xf numFmtId="4" fontId="11" fillId="3" borderId="12" xfId="1" applyNumberFormat="1" applyFont="1" applyFill="1" applyBorder="1" applyAlignment="1" applyProtection="1">
      <alignment horizontal="left" vertical="center"/>
      <protection locked="0"/>
    </xf>
    <xf numFmtId="4" fontId="11" fillId="3" borderId="11" xfId="1" applyNumberFormat="1" applyFont="1" applyFill="1" applyBorder="1" applyAlignment="1" applyProtection="1">
      <alignment horizontal="left" vertical="center"/>
      <protection locked="0"/>
    </xf>
    <xf numFmtId="4" fontId="11" fillId="3" borderId="15" xfId="1" applyNumberFormat="1" applyFont="1" applyFill="1" applyBorder="1" applyAlignment="1" applyProtection="1">
      <alignment horizontal="left" vertical="center"/>
      <protection locked="0"/>
    </xf>
    <xf numFmtId="4" fontId="11" fillId="0" borderId="12" xfId="1" applyNumberFormat="1" applyFont="1" applyBorder="1" applyAlignment="1" applyProtection="1">
      <alignment horizontal="left" vertical="center" wrapText="1"/>
      <protection locked="0"/>
    </xf>
    <xf numFmtId="4" fontId="11" fillId="0" borderId="11" xfId="1" applyNumberFormat="1" applyFont="1" applyBorder="1" applyAlignment="1" applyProtection="1">
      <alignment horizontal="left" vertical="center" wrapText="1"/>
      <protection locked="0"/>
    </xf>
    <xf numFmtId="4" fontId="11" fillId="0" borderId="15" xfId="1" applyNumberFormat="1" applyFont="1" applyBorder="1" applyAlignment="1" applyProtection="1">
      <alignment horizontal="left" vertical="center" wrapText="1"/>
      <protection locked="0"/>
    </xf>
    <xf numFmtId="4" fontId="5" fillId="0" borderId="5" xfId="1" applyNumberFormat="1" applyFont="1" applyFill="1" applyBorder="1" applyAlignment="1" applyProtection="1">
      <alignment vertical="center"/>
      <protection locked="0"/>
    </xf>
    <xf numFmtId="4" fontId="5" fillId="4" borderId="12" xfId="1" applyNumberFormat="1" applyFont="1" applyFill="1" applyBorder="1" applyAlignment="1" applyProtection="1">
      <alignment horizontal="left" vertical="center"/>
      <protection locked="0"/>
    </xf>
    <xf numFmtId="4" fontId="5" fillId="4" borderId="11" xfId="1" applyNumberFormat="1" applyFont="1" applyFill="1" applyBorder="1" applyAlignment="1" applyProtection="1">
      <alignment horizontal="left" vertical="center"/>
      <protection locked="0"/>
    </xf>
    <xf numFmtId="4" fontId="5" fillId="4" borderId="15" xfId="1" applyNumberFormat="1" applyFont="1" applyFill="1" applyBorder="1" applyAlignment="1" applyProtection="1">
      <alignment horizontal="left" vertical="center"/>
      <protection locked="0"/>
    </xf>
    <xf numFmtId="4" fontId="13" fillId="0" borderId="6" xfId="1" applyNumberFormat="1" applyFont="1" applyFill="1" applyBorder="1" applyAlignment="1" applyProtection="1">
      <alignment vertical="center" wrapText="1"/>
      <protection locked="0"/>
    </xf>
    <xf numFmtId="4" fontId="13" fillId="0" borderId="5" xfId="1" applyNumberFormat="1" applyFont="1" applyFill="1" applyBorder="1" applyAlignment="1" applyProtection="1">
      <alignment vertical="center" wrapText="1"/>
      <protection locked="0"/>
    </xf>
    <xf numFmtId="4" fontId="13" fillId="0" borderId="22" xfId="1" applyNumberFormat="1" applyFont="1" applyFill="1" applyBorder="1" applyAlignment="1" applyProtection="1">
      <alignment vertical="center" wrapText="1"/>
      <protection locked="0"/>
    </xf>
    <xf numFmtId="4" fontId="12" fillId="0" borderId="3" xfId="1" applyNumberFormat="1" applyFont="1" applyFill="1" applyBorder="1" applyAlignment="1" applyProtection="1">
      <alignment vertical="center"/>
      <protection locked="0"/>
    </xf>
    <xf numFmtId="4" fontId="12" fillId="0" borderId="2" xfId="1" applyNumberFormat="1" applyFont="1" applyFill="1" applyBorder="1" applyAlignment="1" applyProtection="1">
      <alignment vertical="center"/>
      <protection locked="0"/>
    </xf>
    <xf numFmtId="4" fontId="12" fillId="0" borderId="20" xfId="1" applyNumberFormat="1" applyFont="1" applyFill="1" applyBorder="1" applyAlignment="1" applyProtection="1">
      <alignment vertical="center"/>
      <protection locked="0"/>
    </xf>
    <xf numFmtId="4" fontId="6" fillId="2" borderId="11" xfId="1" applyNumberFormat="1" applyFont="1" applyFill="1" applyBorder="1" applyAlignment="1" applyProtection="1">
      <alignment horizontal="left" vertical="center"/>
      <protection locked="0"/>
    </xf>
    <xf numFmtId="4" fontId="13" fillId="0" borderId="6" xfId="1" applyNumberFormat="1" applyFont="1" applyFill="1" applyBorder="1" applyAlignment="1" applyProtection="1">
      <alignment vertical="center"/>
      <protection locked="0"/>
    </xf>
    <xf numFmtId="4" fontId="13" fillId="0" borderId="5" xfId="1" applyNumberFormat="1" applyFont="1" applyFill="1" applyBorder="1" applyAlignment="1" applyProtection="1">
      <alignment vertical="center"/>
      <protection locked="0"/>
    </xf>
    <xf numFmtId="4" fontId="13" fillId="0" borderId="22" xfId="1" applyNumberFormat="1" applyFont="1" applyFill="1" applyBorder="1" applyAlignment="1" applyProtection="1">
      <alignment vertical="center"/>
      <protection locked="0"/>
    </xf>
    <xf numFmtId="4" fontId="13" fillId="0" borderId="34" xfId="1" applyNumberFormat="1" applyFont="1" applyFill="1" applyBorder="1" applyAlignment="1" applyProtection="1">
      <alignment vertical="center" wrapText="1"/>
      <protection locked="0"/>
    </xf>
    <xf numFmtId="4" fontId="13" fillId="0" borderId="33" xfId="1" applyNumberFormat="1" applyFont="1" applyFill="1" applyBorder="1" applyAlignment="1" applyProtection="1">
      <alignment vertical="center" wrapText="1"/>
      <protection locked="0"/>
    </xf>
    <xf numFmtId="4" fontId="13" fillId="0" borderId="24" xfId="1" applyNumberFormat="1" applyFont="1" applyFill="1" applyBorder="1" applyAlignment="1" applyProtection="1">
      <alignment vertical="center" wrapText="1"/>
      <protection locked="0"/>
    </xf>
    <xf numFmtId="4" fontId="17" fillId="3" borderId="12" xfId="1" applyNumberFormat="1" applyFont="1" applyFill="1" applyBorder="1" applyAlignment="1" applyProtection="1">
      <alignment horizontal="center" vertical="center"/>
      <protection locked="0"/>
    </xf>
    <xf numFmtId="4" fontId="17" fillId="3" borderId="11" xfId="1" applyNumberFormat="1" applyFont="1" applyFill="1" applyBorder="1" applyAlignment="1" applyProtection="1">
      <alignment horizontal="center" vertical="center"/>
      <protection locked="0"/>
    </xf>
    <xf numFmtId="4" fontId="17" fillId="3" borderId="15" xfId="1" applyNumberFormat="1" applyFont="1" applyFill="1" applyBorder="1" applyAlignment="1" applyProtection="1">
      <alignment horizontal="center" vertical="center"/>
      <protection locked="0"/>
    </xf>
    <xf numFmtId="4" fontId="13" fillId="0" borderId="36" xfId="1" applyNumberFormat="1" applyFont="1" applyFill="1" applyBorder="1" applyAlignment="1" applyProtection="1">
      <alignment vertical="center" wrapText="1"/>
      <protection locked="0"/>
    </xf>
    <xf numFmtId="4" fontId="13" fillId="0" borderId="0" xfId="1" applyNumberFormat="1" applyFont="1" applyFill="1" applyBorder="1" applyAlignment="1" applyProtection="1">
      <alignment vertical="center" wrapText="1"/>
      <protection locked="0"/>
    </xf>
    <xf numFmtId="4" fontId="13" fillId="0" borderId="35" xfId="1" applyNumberFormat="1" applyFont="1" applyFill="1" applyBorder="1" applyAlignment="1" applyProtection="1">
      <alignment vertical="center" wrapText="1"/>
      <protection locked="0"/>
    </xf>
    <xf numFmtId="4" fontId="11" fillId="0" borderId="27" xfId="1" applyNumberFormat="1" applyFont="1" applyFill="1" applyBorder="1" applyAlignment="1" applyProtection="1">
      <alignment vertical="center" wrapText="1"/>
      <protection locked="0"/>
    </xf>
    <xf numFmtId="4" fontId="11" fillId="0" borderId="26" xfId="1" applyNumberFormat="1" applyFont="1" applyFill="1" applyBorder="1" applyAlignment="1" applyProtection="1">
      <alignment vertical="center" wrapText="1"/>
      <protection locked="0"/>
    </xf>
    <xf numFmtId="4" fontId="11" fillId="0" borderId="41" xfId="1" applyNumberFormat="1" applyFont="1" applyFill="1" applyBorder="1" applyAlignment="1" applyProtection="1">
      <alignment vertical="center" wrapText="1"/>
      <protection locked="0"/>
    </xf>
    <xf numFmtId="4" fontId="16" fillId="0" borderId="34" xfId="1" applyNumberFormat="1" applyFont="1" applyFill="1" applyBorder="1" applyAlignment="1" applyProtection="1">
      <alignment vertical="center"/>
      <protection locked="0"/>
    </xf>
    <xf numFmtId="4" fontId="16" fillId="0" borderId="33" xfId="1" applyNumberFormat="1" applyFont="1" applyFill="1" applyBorder="1" applyAlignment="1" applyProtection="1">
      <alignment vertical="center"/>
      <protection locked="0"/>
    </xf>
    <xf numFmtId="4" fontId="16" fillId="0" borderId="24" xfId="1" applyNumberFormat="1" applyFont="1" applyFill="1" applyBorder="1" applyAlignment="1" applyProtection="1">
      <alignment vertical="center"/>
      <protection locked="0"/>
    </xf>
    <xf numFmtId="4" fontId="14" fillId="0" borderId="12" xfId="1" applyNumberFormat="1" applyFont="1" applyFill="1" applyBorder="1" applyAlignment="1" applyProtection="1">
      <alignment vertical="center"/>
      <protection locked="0"/>
    </xf>
    <xf numFmtId="4" fontId="14" fillId="0" borderId="11" xfId="1" applyNumberFormat="1" applyFont="1" applyFill="1" applyBorder="1" applyAlignment="1" applyProtection="1">
      <alignment vertical="center"/>
      <protection locked="0"/>
    </xf>
    <xf numFmtId="4" fontId="14" fillId="0" borderId="15" xfId="1" applyNumberFormat="1" applyFont="1" applyFill="1" applyBorder="1" applyAlignment="1" applyProtection="1">
      <alignment vertical="center"/>
      <protection locked="0"/>
    </xf>
    <xf numFmtId="4" fontId="13" fillId="0" borderId="34" xfId="1" applyNumberFormat="1" applyFont="1" applyFill="1" applyBorder="1" applyAlignment="1" applyProtection="1">
      <alignment vertical="center"/>
      <protection locked="0"/>
    </xf>
    <xf numFmtId="4" fontId="13" fillId="0" borderId="33" xfId="1" applyNumberFormat="1" applyFont="1" applyFill="1" applyBorder="1" applyAlignment="1" applyProtection="1">
      <alignment vertical="center"/>
      <protection locked="0"/>
    </xf>
    <xf numFmtId="4" fontId="13" fillId="0" borderId="24" xfId="1" applyNumberFormat="1" applyFont="1" applyFill="1" applyBorder="1" applyAlignment="1" applyProtection="1">
      <alignment vertical="center"/>
      <protection locked="0"/>
    </xf>
    <xf numFmtId="4" fontId="16" fillId="0" borderId="36" xfId="1" applyNumberFormat="1" applyFont="1" applyFill="1" applyBorder="1" applyAlignment="1" applyProtection="1">
      <alignment vertical="center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4" fontId="16" fillId="0" borderId="35" xfId="1" applyNumberFormat="1" applyFont="1" applyFill="1" applyBorder="1" applyAlignment="1" applyProtection="1">
      <alignment vertical="center"/>
      <protection locked="0"/>
    </xf>
    <xf numFmtId="4" fontId="10" fillId="0" borderId="3" xfId="1" applyNumberFormat="1" applyFont="1" applyFill="1" applyBorder="1" applyAlignment="1" applyProtection="1">
      <alignment vertical="center"/>
      <protection locked="0"/>
    </xf>
    <xf numFmtId="4" fontId="10" fillId="0" borderId="2" xfId="1" applyNumberFormat="1" applyFont="1" applyFill="1" applyBorder="1" applyAlignment="1" applyProtection="1">
      <alignment vertical="center"/>
      <protection locked="0"/>
    </xf>
    <xf numFmtId="4" fontId="10" fillId="0" borderId="20" xfId="1" applyNumberFormat="1" applyFont="1" applyFill="1" applyBorder="1" applyAlignment="1" applyProtection="1">
      <alignment vertical="center"/>
      <protection locked="0"/>
    </xf>
    <xf numFmtId="4" fontId="5" fillId="2" borderId="11" xfId="1" applyNumberFormat="1" applyFont="1" applyFill="1" applyBorder="1" applyAlignment="1" applyProtection="1">
      <alignment horizontal="left" vertical="center"/>
      <protection locked="0"/>
    </xf>
    <xf numFmtId="4" fontId="6" fillId="0" borderId="0" xfId="1" applyNumberFormat="1" applyFont="1" applyAlignment="1">
      <alignment horizontal="left" vertical="center"/>
    </xf>
    <xf numFmtId="4" fontId="5" fillId="2" borderId="32" xfId="1" applyNumberFormat="1" applyFont="1" applyFill="1" applyBorder="1" applyAlignment="1">
      <alignment horizontal="center" vertical="center"/>
    </xf>
    <xf numFmtId="4" fontId="5" fillId="2" borderId="31" xfId="1" applyNumberFormat="1" applyFont="1" applyFill="1" applyBorder="1" applyAlignment="1">
      <alignment horizontal="center" vertical="center"/>
    </xf>
    <xf numFmtId="4" fontId="5" fillId="2" borderId="26" xfId="1" applyNumberFormat="1" applyFont="1" applyFill="1" applyBorder="1" applyAlignment="1">
      <alignment horizontal="center" vertical="center"/>
    </xf>
    <xf numFmtId="4" fontId="5" fillId="2" borderId="30" xfId="1" applyNumberFormat="1" applyFont="1" applyFill="1" applyBorder="1" applyAlignment="1">
      <alignment horizontal="center" vertical="center" wrapText="1"/>
    </xf>
    <xf numFmtId="4" fontId="4" fillId="2" borderId="29" xfId="1" applyNumberFormat="1" applyFont="1" applyFill="1" applyBorder="1" applyAlignment="1">
      <alignment horizontal="center" vertical="center"/>
    </xf>
    <xf numFmtId="4" fontId="4" fillId="2" borderId="28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left" vertical="center" wrapText="1"/>
    </xf>
    <xf numFmtId="4" fontId="4" fillId="0" borderId="22" xfId="1" applyNumberFormat="1" applyFont="1" applyFill="1" applyBorder="1" applyAlignment="1">
      <alignment horizontal="left" vertical="center" wrapText="1"/>
    </xf>
    <xf numFmtId="4" fontId="4" fillId="0" borderId="25" xfId="1" applyNumberFormat="1" applyFont="1" applyFill="1" applyBorder="1" applyAlignment="1">
      <alignment vertical="center" wrapText="1"/>
    </xf>
    <xf numFmtId="4" fontId="4" fillId="0" borderId="24" xfId="1" applyNumberFormat="1" applyFont="1" applyFill="1" applyBorder="1" applyAlignment="1">
      <alignment vertical="center" wrapText="1"/>
    </xf>
    <xf numFmtId="4" fontId="4" fillId="0" borderId="23" xfId="1" applyNumberFormat="1" applyFont="1" applyFill="1" applyBorder="1" applyAlignment="1">
      <alignment vertical="center" wrapText="1"/>
    </xf>
    <xf numFmtId="4" fontId="4" fillId="0" borderId="22" xfId="1" applyNumberFormat="1" applyFont="1" applyFill="1" applyBorder="1" applyAlignment="1">
      <alignment vertical="center" wrapText="1"/>
    </xf>
    <xf numFmtId="14" fontId="3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/>
    <xf numFmtId="4" fontId="4" fillId="0" borderId="21" xfId="1" applyNumberFormat="1" applyFont="1" applyFill="1" applyBorder="1" applyAlignment="1">
      <alignment horizontal="left" vertical="center" wrapText="1"/>
    </xf>
    <xf numFmtId="4" fontId="5" fillId="2" borderId="16" xfId="1" applyNumberFormat="1" applyFont="1" applyFill="1" applyBorder="1" applyAlignment="1">
      <alignment vertical="center"/>
    </xf>
    <xf numFmtId="4" fontId="5" fillId="2" borderId="15" xfId="1" applyNumberFormat="1" applyFont="1" applyFill="1" applyBorder="1" applyAlignment="1">
      <alignment vertical="center"/>
    </xf>
    <xf numFmtId="0" fontId="1" fillId="0" borderId="0" xfId="1" applyAlignment="1">
      <alignment vertical="center" wrapText="1"/>
    </xf>
    <xf numFmtId="4" fontId="7" fillId="0" borderId="0" xfId="1" applyNumberFormat="1" applyFont="1" applyAlignment="1">
      <alignment horizontal="left" vertical="center"/>
    </xf>
    <xf numFmtId="4" fontId="4" fillId="0" borderId="15" xfId="1" applyNumberFormat="1" applyFont="1" applyBorder="1" applyAlignment="1">
      <alignment vertical="center" wrapText="1"/>
    </xf>
  </cellXfs>
  <cellStyles count="89">
    <cellStyle name="Accent1" xfId="7"/>
    <cellStyle name="Accent1 - 20%" xfId="8"/>
    <cellStyle name="Accent1 - 40%" xfId="9"/>
    <cellStyle name="Accent1 - 60%" xfId="10"/>
    <cellStyle name="Accent2" xfId="11"/>
    <cellStyle name="Accent2 - 20%" xfId="12"/>
    <cellStyle name="Accent2 - 40%" xfId="13"/>
    <cellStyle name="Accent2 - 60%" xfId="14"/>
    <cellStyle name="Accent3" xfId="15"/>
    <cellStyle name="Accent3 - 20%" xfId="16"/>
    <cellStyle name="Accent3 - 40%" xfId="17"/>
    <cellStyle name="Accent3 - 60%" xfId="18"/>
    <cellStyle name="Accent4" xfId="19"/>
    <cellStyle name="Accent4 - 20%" xfId="20"/>
    <cellStyle name="Accent4 - 40%" xfId="21"/>
    <cellStyle name="Accent4 - 60%" xfId="22"/>
    <cellStyle name="Accent5" xfId="23"/>
    <cellStyle name="Accent5 - 20%" xfId="24"/>
    <cellStyle name="Accent5 - 40%" xfId="25"/>
    <cellStyle name="Accent5 - 60%" xfId="26"/>
    <cellStyle name="Accent6" xfId="27"/>
    <cellStyle name="Accent6 - 20%" xfId="28"/>
    <cellStyle name="Accent6 - 40%" xfId="29"/>
    <cellStyle name="Accent6 - 60%" xfId="30"/>
    <cellStyle name="Bad" xfId="31"/>
    <cellStyle name="Calculation" xfId="32"/>
    <cellStyle name="Check Cell" xfId="33"/>
    <cellStyle name="Emphasis 1" xfId="34"/>
    <cellStyle name="Emphasis 2" xfId="35"/>
    <cellStyle name="Emphasis 3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3" xfId="6"/>
    <cellStyle name="Normalny" xfId="0" builtinId="0"/>
    <cellStyle name="Normalny 2" xfId="1"/>
    <cellStyle name="Normalny 2 2" xfId="2"/>
    <cellStyle name="Normalny 3" xfId="3"/>
    <cellStyle name="Normalny_dzielnice termin spr." xfId="5"/>
    <cellStyle name="Note" xfId="45"/>
    <cellStyle name="Output" xfId="46"/>
    <cellStyle name="SAPBEXaggData" xfId="47"/>
    <cellStyle name="SAPBEXaggDataEmph" xfId="48"/>
    <cellStyle name="SAPBEXaggItem" xfId="49"/>
    <cellStyle name="SAPBEXaggItemX" xfId="50"/>
    <cellStyle name="SAPBEXchaText" xfId="51"/>
    <cellStyle name="SAPBEXexcBad7" xfId="52"/>
    <cellStyle name="SAPBEXexcBad8" xfId="53"/>
    <cellStyle name="SAPBEXexcBad9" xfId="54"/>
    <cellStyle name="SAPBEXexcCritical4" xfId="55"/>
    <cellStyle name="SAPBEXexcCritical5" xfId="56"/>
    <cellStyle name="SAPBEXexcCritical6" xfId="57"/>
    <cellStyle name="SAPBEXexcGood1" xfId="58"/>
    <cellStyle name="SAPBEXexcGood2" xfId="59"/>
    <cellStyle name="SAPBEXexcGood3" xfId="60"/>
    <cellStyle name="SAPBEXfilterDrill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heet Title" xfId="86"/>
    <cellStyle name="Total" xfId="87"/>
    <cellStyle name="Walutowy 2" xfId="4"/>
    <cellStyle name="Warning Text" xfId="8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V718"/>
  <sheetViews>
    <sheetView tabSelected="1" view="pageLayout" topLeftCell="A118" zoomScaleNormal="100" workbookViewId="0">
      <selection activeCell="H732" sqref="H732:H733"/>
    </sheetView>
  </sheetViews>
  <sheetFormatPr defaultRowHeight="13.5"/>
  <cols>
    <col min="1" max="1" width="22.85546875" style="245" customWidth="1"/>
    <col min="2" max="2" width="19.140625" style="245" customWidth="1"/>
    <col min="3" max="3" width="20" style="245" customWidth="1"/>
    <col min="4" max="4" width="18" style="245" customWidth="1"/>
    <col min="5" max="5" width="19.7109375" style="245" customWidth="1"/>
    <col min="6" max="6" width="16.140625" style="245" customWidth="1"/>
    <col min="7" max="7" width="16.42578125" style="245" customWidth="1"/>
    <col min="8" max="8" width="15.42578125" style="245" customWidth="1"/>
    <col min="9" max="9" width="13.85546875" style="245" customWidth="1"/>
    <col min="10" max="10" width="13.7109375" style="245" customWidth="1"/>
    <col min="11" max="11" width="18.28515625" style="245" customWidth="1"/>
    <col min="12" max="256" width="9.140625" style="245"/>
    <col min="257" max="257" width="22.85546875" style="245" customWidth="1"/>
    <col min="258" max="258" width="19.140625" style="245" customWidth="1"/>
    <col min="259" max="259" width="20" style="245" customWidth="1"/>
    <col min="260" max="260" width="18" style="245" customWidth="1"/>
    <col min="261" max="261" width="19.7109375" style="245" customWidth="1"/>
    <col min="262" max="262" width="16.140625" style="245" customWidth="1"/>
    <col min="263" max="263" width="16.42578125" style="245" customWidth="1"/>
    <col min="264" max="264" width="15.42578125" style="245" customWidth="1"/>
    <col min="265" max="265" width="13.85546875" style="245" customWidth="1"/>
    <col min="266" max="266" width="13.7109375" style="245" customWidth="1"/>
    <col min="267" max="267" width="18.28515625" style="245" customWidth="1"/>
    <col min="268" max="512" width="9.140625" style="245"/>
    <col min="513" max="513" width="22.85546875" style="245" customWidth="1"/>
    <col min="514" max="514" width="19.140625" style="245" customWidth="1"/>
    <col min="515" max="515" width="20" style="245" customWidth="1"/>
    <col min="516" max="516" width="18" style="245" customWidth="1"/>
    <col min="517" max="517" width="19.7109375" style="245" customWidth="1"/>
    <col min="518" max="518" width="16.140625" style="245" customWidth="1"/>
    <col min="519" max="519" width="16.42578125" style="245" customWidth="1"/>
    <col min="520" max="520" width="15.42578125" style="245" customWidth="1"/>
    <col min="521" max="521" width="13.85546875" style="245" customWidth="1"/>
    <col min="522" max="522" width="13.7109375" style="245" customWidth="1"/>
    <col min="523" max="523" width="18.28515625" style="245" customWidth="1"/>
    <col min="524" max="768" width="9.140625" style="245"/>
    <col min="769" max="769" width="22.85546875" style="245" customWidth="1"/>
    <col min="770" max="770" width="19.140625" style="245" customWidth="1"/>
    <col min="771" max="771" width="20" style="245" customWidth="1"/>
    <col min="772" max="772" width="18" style="245" customWidth="1"/>
    <col min="773" max="773" width="19.7109375" style="245" customWidth="1"/>
    <col min="774" max="774" width="16.140625" style="245" customWidth="1"/>
    <col min="775" max="775" width="16.42578125" style="245" customWidth="1"/>
    <col min="776" max="776" width="15.42578125" style="245" customWidth="1"/>
    <col min="777" max="777" width="13.85546875" style="245" customWidth="1"/>
    <col min="778" max="778" width="13.7109375" style="245" customWidth="1"/>
    <col min="779" max="779" width="18.28515625" style="245" customWidth="1"/>
    <col min="780" max="1024" width="9.140625" style="245"/>
    <col min="1025" max="1025" width="22.85546875" style="245" customWidth="1"/>
    <col min="1026" max="1026" width="19.140625" style="245" customWidth="1"/>
    <col min="1027" max="1027" width="20" style="245" customWidth="1"/>
    <col min="1028" max="1028" width="18" style="245" customWidth="1"/>
    <col min="1029" max="1029" width="19.7109375" style="245" customWidth="1"/>
    <col min="1030" max="1030" width="16.140625" style="245" customWidth="1"/>
    <col min="1031" max="1031" width="16.42578125" style="245" customWidth="1"/>
    <col min="1032" max="1032" width="15.42578125" style="245" customWidth="1"/>
    <col min="1033" max="1033" width="13.85546875" style="245" customWidth="1"/>
    <col min="1034" max="1034" width="13.7109375" style="245" customWidth="1"/>
    <col min="1035" max="1035" width="18.28515625" style="245" customWidth="1"/>
    <col min="1036" max="1280" width="9.140625" style="245"/>
    <col min="1281" max="1281" width="22.85546875" style="245" customWidth="1"/>
    <col min="1282" max="1282" width="19.140625" style="245" customWidth="1"/>
    <col min="1283" max="1283" width="20" style="245" customWidth="1"/>
    <col min="1284" max="1284" width="18" style="245" customWidth="1"/>
    <col min="1285" max="1285" width="19.7109375" style="245" customWidth="1"/>
    <col min="1286" max="1286" width="16.140625" style="245" customWidth="1"/>
    <col min="1287" max="1287" width="16.42578125" style="245" customWidth="1"/>
    <col min="1288" max="1288" width="15.42578125" style="245" customWidth="1"/>
    <col min="1289" max="1289" width="13.85546875" style="245" customWidth="1"/>
    <col min="1290" max="1290" width="13.7109375" style="245" customWidth="1"/>
    <col min="1291" max="1291" width="18.28515625" style="245" customWidth="1"/>
    <col min="1292" max="1536" width="9.140625" style="245"/>
    <col min="1537" max="1537" width="22.85546875" style="245" customWidth="1"/>
    <col min="1538" max="1538" width="19.140625" style="245" customWidth="1"/>
    <col min="1539" max="1539" width="20" style="245" customWidth="1"/>
    <col min="1540" max="1540" width="18" style="245" customWidth="1"/>
    <col min="1541" max="1541" width="19.7109375" style="245" customWidth="1"/>
    <col min="1542" max="1542" width="16.140625" style="245" customWidth="1"/>
    <col min="1543" max="1543" width="16.42578125" style="245" customWidth="1"/>
    <col min="1544" max="1544" width="15.42578125" style="245" customWidth="1"/>
    <col min="1545" max="1545" width="13.85546875" style="245" customWidth="1"/>
    <col min="1546" max="1546" width="13.7109375" style="245" customWidth="1"/>
    <col min="1547" max="1547" width="18.28515625" style="245" customWidth="1"/>
    <col min="1548" max="1792" width="9.140625" style="245"/>
    <col min="1793" max="1793" width="22.85546875" style="245" customWidth="1"/>
    <col min="1794" max="1794" width="19.140625" style="245" customWidth="1"/>
    <col min="1795" max="1795" width="20" style="245" customWidth="1"/>
    <col min="1796" max="1796" width="18" style="245" customWidth="1"/>
    <col min="1797" max="1797" width="19.7109375" style="245" customWidth="1"/>
    <col min="1798" max="1798" width="16.140625" style="245" customWidth="1"/>
    <col min="1799" max="1799" width="16.42578125" style="245" customWidth="1"/>
    <col min="1800" max="1800" width="15.42578125" style="245" customWidth="1"/>
    <col min="1801" max="1801" width="13.85546875" style="245" customWidth="1"/>
    <col min="1802" max="1802" width="13.7109375" style="245" customWidth="1"/>
    <col min="1803" max="1803" width="18.28515625" style="245" customWidth="1"/>
    <col min="1804" max="2048" width="9.140625" style="245"/>
    <col min="2049" max="2049" width="22.85546875" style="245" customWidth="1"/>
    <col min="2050" max="2050" width="19.140625" style="245" customWidth="1"/>
    <col min="2051" max="2051" width="20" style="245" customWidth="1"/>
    <col min="2052" max="2052" width="18" style="245" customWidth="1"/>
    <col min="2053" max="2053" width="19.7109375" style="245" customWidth="1"/>
    <col min="2054" max="2054" width="16.140625" style="245" customWidth="1"/>
    <col min="2055" max="2055" width="16.42578125" style="245" customWidth="1"/>
    <col min="2056" max="2056" width="15.42578125" style="245" customWidth="1"/>
    <col min="2057" max="2057" width="13.85546875" style="245" customWidth="1"/>
    <col min="2058" max="2058" width="13.7109375" style="245" customWidth="1"/>
    <col min="2059" max="2059" width="18.28515625" style="245" customWidth="1"/>
    <col min="2060" max="2304" width="9.140625" style="245"/>
    <col min="2305" max="2305" width="22.85546875" style="245" customWidth="1"/>
    <col min="2306" max="2306" width="19.140625" style="245" customWidth="1"/>
    <col min="2307" max="2307" width="20" style="245" customWidth="1"/>
    <col min="2308" max="2308" width="18" style="245" customWidth="1"/>
    <col min="2309" max="2309" width="19.7109375" style="245" customWidth="1"/>
    <col min="2310" max="2310" width="16.140625" style="245" customWidth="1"/>
    <col min="2311" max="2311" width="16.42578125" style="245" customWidth="1"/>
    <col min="2312" max="2312" width="15.42578125" style="245" customWidth="1"/>
    <col min="2313" max="2313" width="13.85546875" style="245" customWidth="1"/>
    <col min="2314" max="2314" width="13.7109375" style="245" customWidth="1"/>
    <col min="2315" max="2315" width="18.28515625" style="245" customWidth="1"/>
    <col min="2316" max="2560" width="9.140625" style="245"/>
    <col min="2561" max="2561" width="22.85546875" style="245" customWidth="1"/>
    <col min="2562" max="2562" width="19.140625" style="245" customWidth="1"/>
    <col min="2563" max="2563" width="20" style="245" customWidth="1"/>
    <col min="2564" max="2564" width="18" style="245" customWidth="1"/>
    <col min="2565" max="2565" width="19.7109375" style="245" customWidth="1"/>
    <col min="2566" max="2566" width="16.140625" style="245" customWidth="1"/>
    <col min="2567" max="2567" width="16.42578125" style="245" customWidth="1"/>
    <col min="2568" max="2568" width="15.42578125" style="245" customWidth="1"/>
    <col min="2569" max="2569" width="13.85546875" style="245" customWidth="1"/>
    <col min="2570" max="2570" width="13.7109375" style="245" customWidth="1"/>
    <col min="2571" max="2571" width="18.28515625" style="245" customWidth="1"/>
    <col min="2572" max="2816" width="9.140625" style="245"/>
    <col min="2817" max="2817" width="22.85546875" style="245" customWidth="1"/>
    <col min="2818" max="2818" width="19.140625" style="245" customWidth="1"/>
    <col min="2819" max="2819" width="20" style="245" customWidth="1"/>
    <col min="2820" max="2820" width="18" style="245" customWidth="1"/>
    <col min="2821" max="2821" width="19.7109375" style="245" customWidth="1"/>
    <col min="2822" max="2822" width="16.140625" style="245" customWidth="1"/>
    <col min="2823" max="2823" width="16.42578125" style="245" customWidth="1"/>
    <col min="2824" max="2824" width="15.42578125" style="245" customWidth="1"/>
    <col min="2825" max="2825" width="13.85546875" style="245" customWidth="1"/>
    <col min="2826" max="2826" width="13.7109375" style="245" customWidth="1"/>
    <col min="2827" max="2827" width="18.28515625" style="245" customWidth="1"/>
    <col min="2828" max="3072" width="9.140625" style="245"/>
    <col min="3073" max="3073" width="22.85546875" style="245" customWidth="1"/>
    <col min="3074" max="3074" width="19.140625" style="245" customWidth="1"/>
    <col min="3075" max="3075" width="20" style="245" customWidth="1"/>
    <col min="3076" max="3076" width="18" style="245" customWidth="1"/>
    <col min="3077" max="3077" width="19.7109375" style="245" customWidth="1"/>
    <col min="3078" max="3078" width="16.140625" style="245" customWidth="1"/>
    <col min="3079" max="3079" width="16.42578125" style="245" customWidth="1"/>
    <col min="3080" max="3080" width="15.42578125" style="245" customWidth="1"/>
    <col min="3081" max="3081" width="13.85546875" style="245" customWidth="1"/>
    <col min="3082" max="3082" width="13.7109375" style="245" customWidth="1"/>
    <col min="3083" max="3083" width="18.28515625" style="245" customWidth="1"/>
    <col min="3084" max="3328" width="9.140625" style="245"/>
    <col min="3329" max="3329" width="22.85546875" style="245" customWidth="1"/>
    <col min="3330" max="3330" width="19.140625" style="245" customWidth="1"/>
    <col min="3331" max="3331" width="20" style="245" customWidth="1"/>
    <col min="3332" max="3332" width="18" style="245" customWidth="1"/>
    <col min="3333" max="3333" width="19.7109375" style="245" customWidth="1"/>
    <col min="3334" max="3334" width="16.140625" style="245" customWidth="1"/>
    <col min="3335" max="3335" width="16.42578125" style="245" customWidth="1"/>
    <col min="3336" max="3336" width="15.42578125" style="245" customWidth="1"/>
    <col min="3337" max="3337" width="13.85546875" style="245" customWidth="1"/>
    <col min="3338" max="3338" width="13.7109375" style="245" customWidth="1"/>
    <col min="3339" max="3339" width="18.28515625" style="245" customWidth="1"/>
    <col min="3340" max="3584" width="9.140625" style="245"/>
    <col min="3585" max="3585" width="22.85546875" style="245" customWidth="1"/>
    <col min="3586" max="3586" width="19.140625" style="245" customWidth="1"/>
    <col min="3587" max="3587" width="20" style="245" customWidth="1"/>
    <col min="3588" max="3588" width="18" style="245" customWidth="1"/>
    <col min="3589" max="3589" width="19.7109375" style="245" customWidth="1"/>
    <col min="3590" max="3590" width="16.140625" style="245" customWidth="1"/>
    <col min="3591" max="3591" width="16.42578125" style="245" customWidth="1"/>
    <col min="3592" max="3592" width="15.42578125" style="245" customWidth="1"/>
    <col min="3593" max="3593" width="13.85546875" style="245" customWidth="1"/>
    <col min="3594" max="3594" width="13.7109375" style="245" customWidth="1"/>
    <col min="3595" max="3595" width="18.28515625" style="245" customWidth="1"/>
    <col min="3596" max="3840" width="9.140625" style="245"/>
    <col min="3841" max="3841" width="22.85546875" style="245" customWidth="1"/>
    <col min="3842" max="3842" width="19.140625" style="245" customWidth="1"/>
    <col min="3843" max="3843" width="20" style="245" customWidth="1"/>
    <col min="3844" max="3844" width="18" style="245" customWidth="1"/>
    <col min="3845" max="3845" width="19.7109375" style="245" customWidth="1"/>
    <col min="3846" max="3846" width="16.140625" style="245" customWidth="1"/>
    <col min="3847" max="3847" width="16.42578125" style="245" customWidth="1"/>
    <col min="3848" max="3848" width="15.42578125" style="245" customWidth="1"/>
    <col min="3849" max="3849" width="13.85546875" style="245" customWidth="1"/>
    <col min="3850" max="3850" width="13.7109375" style="245" customWidth="1"/>
    <col min="3851" max="3851" width="18.28515625" style="245" customWidth="1"/>
    <col min="3852" max="4096" width="9.140625" style="245"/>
    <col min="4097" max="4097" width="22.85546875" style="245" customWidth="1"/>
    <col min="4098" max="4098" width="19.140625" style="245" customWidth="1"/>
    <col min="4099" max="4099" width="20" style="245" customWidth="1"/>
    <col min="4100" max="4100" width="18" style="245" customWidth="1"/>
    <col min="4101" max="4101" width="19.7109375" style="245" customWidth="1"/>
    <col min="4102" max="4102" width="16.140625" style="245" customWidth="1"/>
    <col min="4103" max="4103" width="16.42578125" style="245" customWidth="1"/>
    <col min="4104" max="4104" width="15.42578125" style="245" customWidth="1"/>
    <col min="4105" max="4105" width="13.85546875" style="245" customWidth="1"/>
    <col min="4106" max="4106" width="13.7109375" style="245" customWidth="1"/>
    <col min="4107" max="4107" width="18.28515625" style="245" customWidth="1"/>
    <col min="4108" max="4352" width="9.140625" style="245"/>
    <col min="4353" max="4353" width="22.85546875" style="245" customWidth="1"/>
    <col min="4354" max="4354" width="19.140625" style="245" customWidth="1"/>
    <col min="4355" max="4355" width="20" style="245" customWidth="1"/>
    <col min="4356" max="4356" width="18" style="245" customWidth="1"/>
    <col min="4357" max="4357" width="19.7109375" style="245" customWidth="1"/>
    <col min="4358" max="4358" width="16.140625" style="245" customWidth="1"/>
    <col min="4359" max="4359" width="16.42578125" style="245" customWidth="1"/>
    <col min="4360" max="4360" width="15.42578125" style="245" customWidth="1"/>
    <col min="4361" max="4361" width="13.85546875" style="245" customWidth="1"/>
    <col min="4362" max="4362" width="13.7109375" style="245" customWidth="1"/>
    <col min="4363" max="4363" width="18.28515625" style="245" customWidth="1"/>
    <col min="4364" max="4608" width="9.140625" style="245"/>
    <col min="4609" max="4609" width="22.85546875" style="245" customWidth="1"/>
    <col min="4610" max="4610" width="19.140625" style="245" customWidth="1"/>
    <col min="4611" max="4611" width="20" style="245" customWidth="1"/>
    <col min="4612" max="4612" width="18" style="245" customWidth="1"/>
    <col min="4613" max="4613" width="19.7109375" style="245" customWidth="1"/>
    <col min="4614" max="4614" width="16.140625" style="245" customWidth="1"/>
    <col min="4615" max="4615" width="16.42578125" style="245" customWidth="1"/>
    <col min="4616" max="4616" width="15.42578125" style="245" customWidth="1"/>
    <col min="4617" max="4617" width="13.85546875" style="245" customWidth="1"/>
    <col min="4618" max="4618" width="13.7109375" style="245" customWidth="1"/>
    <col min="4619" max="4619" width="18.28515625" style="245" customWidth="1"/>
    <col min="4620" max="4864" width="9.140625" style="245"/>
    <col min="4865" max="4865" width="22.85546875" style="245" customWidth="1"/>
    <col min="4866" max="4866" width="19.140625" style="245" customWidth="1"/>
    <col min="4867" max="4867" width="20" style="245" customWidth="1"/>
    <col min="4868" max="4868" width="18" style="245" customWidth="1"/>
    <col min="4869" max="4869" width="19.7109375" style="245" customWidth="1"/>
    <col min="4870" max="4870" width="16.140625" style="245" customWidth="1"/>
    <col min="4871" max="4871" width="16.42578125" style="245" customWidth="1"/>
    <col min="4872" max="4872" width="15.42578125" style="245" customWidth="1"/>
    <col min="4873" max="4873" width="13.85546875" style="245" customWidth="1"/>
    <col min="4874" max="4874" width="13.7109375" style="245" customWidth="1"/>
    <col min="4875" max="4875" width="18.28515625" style="245" customWidth="1"/>
    <col min="4876" max="5120" width="9.140625" style="245"/>
    <col min="5121" max="5121" width="22.85546875" style="245" customWidth="1"/>
    <col min="5122" max="5122" width="19.140625" style="245" customWidth="1"/>
    <col min="5123" max="5123" width="20" style="245" customWidth="1"/>
    <col min="5124" max="5124" width="18" style="245" customWidth="1"/>
    <col min="5125" max="5125" width="19.7109375" style="245" customWidth="1"/>
    <col min="5126" max="5126" width="16.140625" style="245" customWidth="1"/>
    <col min="5127" max="5127" width="16.42578125" style="245" customWidth="1"/>
    <col min="5128" max="5128" width="15.42578125" style="245" customWidth="1"/>
    <col min="5129" max="5129" width="13.85546875" style="245" customWidth="1"/>
    <col min="5130" max="5130" width="13.7109375" style="245" customWidth="1"/>
    <col min="5131" max="5131" width="18.28515625" style="245" customWidth="1"/>
    <col min="5132" max="5376" width="9.140625" style="245"/>
    <col min="5377" max="5377" width="22.85546875" style="245" customWidth="1"/>
    <col min="5378" max="5378" width="19.140625" style="245" customWidth="1"/>
    <col min="5379" max="5379" width="20" style="245" customWidth="1"/>
    <col min="5380" max="5380" width="18" style="245" customWidth="1"/>
    <col min="5381" max="5381" width="19.7109375" style="245" customWidth="1"/>
    <col min="5382" max="5382" width="16.140625" style="245" customWidth="1"/>
    <col min="5383" max="5383" width="16.42578125" style="245" customWidth="1"/>
    <col min="5384" max="5384" width="15.42578125" style="245" customWidth="1"/>
    <col min="5385" max="5385" width="13.85546875" style="245" customWidth="1"/>
    <col min="5386" max="5386" width="13.7109375" style="245" customWidth="1"/>
    <col min="5387" max="5387" width="18.28515625" style="245" customWidth="1"/>
    <col min="5388" max="5632" width="9.140625" style="245"/>
    <col min="5633" max="5633" width="22.85546875" style="245" customWidth="1"/>
    <col min="5634" max="5634" width="19.140625" style="245" customWidth="1"/>
    <col min="5635" max="5635" width="20" style="245" customWidth="1"/>
    <col min="5636" max="5636" width="18" style="245" customWidth="1"/>
    <col min="5637" max="5637" width="19.7109375" style="245" customWidth="1"/>
    <col min="5638" max="5638" width="16.140625" style="245" customWidth="1"/>
    <col min="5639" max="5639" width="16.42578125" style="245" customWidth="1"/>
    <col min="5640" max="5640" width="15.42578125" style="245" customWidth="1"/>
    <col min="5641" max="5641" width="13.85546875" style="245" customWidth="1"/>
    <col min="5642" max="5642" width="13.7109375" style="245" customWidth="1"/>
    <col min="5643" max="5643" width="18.28515625" style="245" customWidth="1"/>
    <col min="5644" max="5888" width="9.140625" style="245"/>
    <col min="5889" max="5889" width="22.85546875" style="245" customWidth="1"/>
    <col min="5890" max="5890" width="19.140625" style="245" customWidth="1"/>
    <col min="5891" max="5891" width="20" style="245" customWidth="1"/>
    <col min="5892" max="5892" width="18" style="245" customWidth="1"/>
    <col min="5893" max="5893" width="19.7109375" style="245" customWidth="1"/>
    <col min="5894" max="5894" width="16.140625" style="245" customWidth="1"/>
    <col min="5895" max="5895" width="16.42578125" style="245" customWidth="1"/>
    <col min="5896" max="5896" width="15.42578125" style="245" customWidth="1"/>
    <col min="5897" max="5897" width="13.85546875" style="245" customWidth="1"/>
    <col min="5898" max="5898" width="13.7109375" style="245" customWidth="1"/>
    <col min="5899" max="5899" width="18.28515625" style="245" customWidth="1"/>
    <col min="5900" max="6144" width="9.140625" style="245"/>
    <col min="6145" max="6145" width="22.85546875" style="245" customWidth="1"/>
    <col min="6146" max="6146" width="19.140625" style="245" customWidth="1"/>
    <col min="6147" max="6147" width="20" style="245" customWidth="1"/>
    <col min="6148" max="6148" width="18" style="245" customWidth="1"/>
    <col min="6149" max="6149" width="19.7109375" style="245" customWidth="1"/>
    <col min="6150" max="6150" width="16.140625" style="245" customWidth="1"/>
    <col min="6151" max="6151" width="16.42578125" style="245" customWidth="1"/>
    <col min="6152" max="6152" width="15.42578125" style="245" customWidth="1"/>
    <col min="6153" max="6153" width="13.85546875" style="245" customWidth="1"/>
    <col min="6154" max="6154" width="13.7109375" style="245" customWidth="1"/>
    <col min="6155" max="6155" width="18.28515625" style="245" customWidth="1"/>
    <col min="6156" max="6400" width="9.140625" style="245"/>
    <col min="6401" max="6401" width="22.85546875" style="245" customWidth="1"/>
    <col min="6402" max="6402" width="19.140625" style="245" customWidth="1"/>
    <col min="6403" max="6403" width="20" style="245" customWidth="1"/>
    <col min="6404" max="6404" width="18" style="245" customWidth="1"/>
    <col min="6405" max="6405" width="19.7109375" style="245" customWidth="1"/>
    <col min="6406" max="6406" width="16.140625" style="245" customWidth="1"/>
    <col min="6407" max="6407" width="16.42578125" style="245" customWidth="1"/>
    <col min="6408" max="6408" width="15.42578125" style="245" customWidth="1"/>
    <col min="6409" max="6409" width="13.85546875" style="245" customWidth="1"/>
    <col min="6410" max="6410" width="13.7109375" style="245" customWidth="1"/>
    <col min="6411" max="6411" width="18.28515625" style="245" customWidth="1"/>
    <col min="6412" max="6656" width="9.140625" style="245"/>
    <col min="6657" max="6657" width="22.85546875" style="245" customWidth="1"/>
    <col min="6658" max="6658" width="19.140625" style="245" customWidth="1"/>
    <col min="6659" max="6659" width="20" style="245" customWidth="1"/>
    <col min="6660" max="6660" width="18" style="245" customWidth="1"/>
    <col min="6661" max="6661" width="19.7109375" style="245" customWidth="1"/>
    <col min="6662" max="6662" width="16.140625" style="245" customWidth="1"/>
    <col min="6663" max="6663" width="16.42578125" style="245" customWidth="1"/>
    <col min="6664" max="6664" width="15.42578125" style="245" customWidth="1"/>
    <col min="6665" max="6665" width="13.85546875" style="245" customWidth="1"/>
    <col min="6666" max="6666" width="13.7109375" style="245" customWidth="1"/>
    <col min="6667" max="6667" width="18.28515625" style="245" customWidth="1"/>
    <col min="6668" max="6912" width="9.140625" style="245"/>
    <col min="6913" max="6913" width="22.85546875" style="245" customWidth="1"/>
    <col min="6914" max="6914" width="19.140625" style="245" customWidth="1"/>
    <col min="6915" max="6915" width="20" style="245" customWidth="1"/>
    <col min="6916" max="6916" width="18" style="245" customWidth="1"/>
    <col min="6917" max="6917" width="19.7109375" style="245" customWidth="1"/>
    <col min="6918" max="6918" width="16.140625" style="245" customWidth="1"/>
    <col min="6919" max="6919" width="16.42578125" style="245" customWidth="1"/>
    <col min="6920" max="6920" width="15.42578125" style="245" customWidth="1"/>
    <col min="6921" max="6921" width="13.85546875" style="245" customWidth="1"/>
    <col min="6922" max="6922" width="13.7109375" style="245" customWidth="1"/>
    <col min="6923" max="6923" width="18.28515625" style="245" customWidth="1"/>
    <col min="6924" max="7168" width="9.140625" style="245"/>
    <col min="7169" max="7169" width="22.85546875" style="245" customWidth="1"/>
    <col min="7170" max="7170" width="19.140625" style="245" customWidth="1"/>
    <col min="7171" max="7171" width="20" style="245" customWidth="1"/>
    <col min="7172" max="7172" width="18" style="245" customWidth="1"/>
    <col min="7173" max="7173" width="19.7109375" style="245" customWidth="1"/>
    <col min="7174" max="7174" width="16.140625" style="245" customWidth="1"/>
    <col min="7175" max="7175" width="16.42578125" style="245" customWidth="1"/>
    <col min="7176" max="7176" width="15.42578125" style="245" customWidth="1"/>
    <col min="7177" max="7177" width="13.85546875" style="245" customWidth="1"/>
    <col min="7178" max="7178" width="13.7109375" style="245" customWidth="1"/>
    <col min="7179" max="7179" width="18.28515625" style="245" customWidth="1"/>
    <col min="7180" max="7424" width="9.140625" style="245"/>
    <col min="7425" max="7425" width="22.85546875" style="245" customWidth="1"/>
    <col min="7426" max="7426" width="19.140625" style="245" customWidth="1"/>
    <col min="7427" max="7427" width="20" style="245" customWidth="1"/>
    <col min="7428" max="7428" width="18" style="245" customWidth="1"/>
    <col min="7429" max="7429" width="19.7109375" style="245" customWidth="1"/>
    <col min="7430" max="7430" width="16.140625" style="245" customWidth="1"/>
    <col min="7431" max="7431" width="16.42578125" style="245" customWidth="1"/>
    <col min="7432" max="7432" width="15.42578125" style="245" customWidth="1"/>
    <col min="7433" max="7433" width="13.85546875" style="245" customWidth="1"/>
    <col min="7434" max="7434" width="13.7109375" style="245" customWidth="1"/>
    <col min="7435" max="7435" width="18.28515625" style="245" customWidth="1"/>
    <col min="7436" max="7680" width="9.140625" style="245"/>
    <col min="7681" max="7681" width="22.85546875" style="245" customWidth="1"/>
    <col min="7682" max="7682" width="19.140625" style="245" customWidth="1"/>
    <col min="7683" max="7683" width="20" style="245" customWidth="1"/>
    <col min="7684" max="7684" width="18" style="245" customWidth="1"/>
    <col min="7685" max="7685" width="19.7109375" style="245" customWidth="1"/>
    <col min="7686" max="7686" width="16.140625" style="245" customWidth="1"/>
    <col min="7687" max="7687" width="16.42578125" style="245" customWidth="1"/>
    <col min="7688" max="7688" width="15.42578125" style="245" customWidth="1"/>
    <col min="7689" max="7689" width="13.85546875" style="245" customWidth="1"/>
    <col min="7690" max="7690" width="13.7109375" style="245" customWidth="1"/>
    <col min="7691" max="7691" width="18.28515625" style="245" customWidth="1"/>
    <col min="7692" max="7936" width="9.140625" style="245"/>
    <col min="7937" max="7937" width="22.85546875" style="245" customWidth="1"/>
    <col min="7938" max="7938" width="19.140625" style="245" customWidth="1"/>
    <col min="7939" max="7939" width="20" style="245" customWidth="1"/>
    <col min="7940" max="7940" width="18" style="245" customWidth="1"/>
    <col min="7941" max="7941" width="19.7109375" style="245" customWidth="1"/>
    <col min="7942" max="7942" width="16.140625" style="245" customWidth="1"/>
    <col min="7943" max="7943" width="16.42578125" style="245" customWidth="1"/>
    <col min="7944" max="7944" width="15.42578125" style="245" customWidth="1"/>
    <col min="7945" max="7945" width="13.85546875" style="245" customWidth="1"/>
    <col min="7946" max="7946" width="13.7109375" style="245" customWidth="1"/>
    <col min="7947" max="7947" width="18.28515625" style="245" customWidth="1"/>
    <col min="7948" max="8192" width="9.140625" style="245"/>
    <col min="8193" max="8193" width="22.85546875" style="245" customWidth="1"/>
    <col min="8194" max="8194" width="19.140625" style="245" customWidth="1"/>
    <col min="8195" max="8195" width="20" style="245" customWidth="1"/>
    <col min="8196" max="8196" width="18" style="245" customWidth="1"/>
    <col min="8197" max="8197" width="19.7109375" style="245" customWidth="1"/>
    <col min="8198" max="8198" width="16.140625" style="245" customWidth="1"/>
    <col min="8199" max="8199" width="16.42578125" style="245" customWidth="1"/>
    <col min="8200" max="8200" width="15.42578125" style="245" customWidth="1"/>
    <col min="8201" max="8201" width="13.85546875" style="245" customWidth="1"/>
    <col min="8202" max="8202" width="13.7109375" style="245" customWidth="1"/>
    <col min="8203" max="8203" width="18.28515625" style="245" customWidth="1"/>
    <col min="8204" max="8448" width="9.140625" style="245"/>
    <col min="8449" max="8449" width="22.85546875" style="245" customWidth="1"/>
    <col min="8450" max="8450" width="19.140625" style="245" customWidth="1"/>
    <col min="8451" max="8451" width="20" style="245" customWidth="1"/>
    <col min="8452" max="8452" width="18" style="245" customWidth="1"/>
    <col min="8453" max="8453" width="19.7109375" style="245" customWidth="1"/>
    <col min="8454" max="8454" width="16.140625" style="245" customWidth="1"/>
    <col min="8455" max="8455" width="16.42578125" style="245" customWidth="1"/>
    <col min="8456" max="8456" width="15.42578125" style="245" customWidth="1"/>
    <col min="8457" max="8457" width="13.85546875" style="245" customWidth="1"/>
    <col min="8458" max="8458" width="13.7109375" style="245" customWidth="1"/>
    <col min="8459" max="8459" width="18.28515625" style="245" customWidth="1"/>
    <col min="8460" max="8704" width="9.140625" style="245"/>
    <col min="8705" max="8705" width="22.85546875" style="245" customWidth="1"/>
    <col min="8706" max="8706" width="19.140625" style="245" customWidth="1"/>
    <col min="8707" max="8707" width="20" style="245" customWidth="1"/>
    <col min="8708" max="8708" width="18" style="245" customWidth="1"/>
    <col min="8709" max="8709" width="19.7109375" style="245" customWidth="1"/>
    <col min="8710" max="8710" width="16.140625" style="245" customWidth="1"/>
    <col min="8711" max="8711" width="16.42578125" style="245" customWidth="1"/>
    <col min="8712" max="8712" width="15.42578125" style="245" customWidth="1"/>
    <col min="8713" max="8713" width="13.85546875" style="245" customWidth="1"/>
    <col min="8714" max="8714" width="13.7109375" style="245" customWidth="1"/>
    <col min="8715" max="8715" width="18.28515625" style="245" customWidth="1"/>
    <col min="8716" max="8960" width="9.140625" style="245"/>
    <col min="8961" max="8961" width="22.85546875" style="245" customWidth="1"/>
    <col min="8962" max="8962" width="19.140625" style="245" customWidth="1"/>
    <col min="8963" max="8963" width="20" style="245" customWidth="1"/>
    <col min="8964" max="8964" width="18" style="245" customWidth="1"/>
    <col min="8965" max="8965" width="19.7109375" style="245" customWidth="1"/>
    <col min="8966" max="8966" width="16.140625" style="245" customWidth="1"/>
    <col min="8967" max="8967" width="16.42578125" style="245" customWidth="1"/>
    <col min="8968" max="8968" width="15.42578125" style="245" customWidth="1"/>
    <col min="8969" max="8969" width="13.85546875" style="245" customWidth="1"/>
    <col min="8970" max="8970" width="13.7109375" style="245" customWidth="1"/>
    <col min="8971" max="8971" width="18.28515625" style="245" customWidth="1"/>
    <col min="8972" max="9216" width="9.140625" style="245"/>
    <col min="9217" max="9217" width="22.85546875" style="245" customWidth="1"/>
    <col min="9218" max="9218" width="19.140625" style="245" customWidth="1"/>
    <col min="9219" max="9219" width="20" style="245" customWidth="1"/>
    <col min="9220" max="9220" width="18" style="245" customWidth="1"/>
    <col min="9221" max="9221" width="19.7109375" style="245" customWidth="1"/>
    <col min="9222" max="9222" width="16.140625" style="245" customWidth="1"/>
    <col min="9223" max="9223" width="16.42578125" style="245" customWidth="1"/>
    <col min="9224" max="9224" width="15.42578125" style="245" customWidth="1"/>
    <col min="9225" max="9225" width="13.85546875" style="245" customWidth="1"/>
    <col min="9226" max="9226" width="13.7109375" style="245" customWidth="1"/>
    <col min="9227" max="9227" width="18.28515625" style="245" customWidth="1"/>
    <col min="9228" max="9472" width="9.140625" style="245"/>
    <col min="9473" max="9473" width="22.85546875" style="245" customWidth="1"/>
    <col min="9474" max="9474" width="19.140625" style="245" customWidth="1"/>
    <col min="9475" max="9475" width="20" style="245" customWidth="1"/>
    <col min="9476" max="9476" width="18" style="245" customWidth="1"/>
    <col min="9477" max="9477" width="19.7109375" style="245" customWidth="1"/>
    <col min="9478" max="9478" width="16.140625" style="245" customWidth="1"/>
    <col min="9479" max="9479" width="16.42578125" style="245" customWidth="1"/>
    <col min="9480" max="9480" width="15.42578125" style="245" customWidth="1"/>
    <col min="9481" max="9481" width="13.85546875" style="245" customWidth="1"/>
    <col min="9482" max="9482" width="13.7109375" style="245" customWidth="1"/>
    <col min="9483" max="9483" width="18.28515625" style="245" customWidth="1"/>
    <col min="9484" max="9728" width="9.140625" style="245"/>
    <col min="9729" max="9729" width="22.85546875" style="245" customWidth="1"/>
    <col min="9730" max="9730" width="19.140625" style="245" customWidth="1"/>
    <col min="9731" max="9731" width="20" style="245" customWidth="1"/>
    <col min="9732" max="9732" width="18" style="245" customWidth="1"/>
    <col min="9733" max="9733" width="19.7109375" style="245" customWidth="1"/>
    <col min="9734" max="9734" width="16.140625" style="245" customWidth="1"/>
    <col min="9735" max="9735" width="16.42578125" style="245" customWidth="1"/>
    <col min="9736" max="9736" width="15.42578125" style="245" customWidth="1"/>
    <col min="9737" max="9737" width="13.85546875" style="245" customWidth="1"/>
    <col min="9738" max="9738" width="13.7109375" style="245" customWidth="1"/>
    <col min="9739" max="9739" width="18.28515625" style="245" customWidth="1"/>
    <col min="9740" max="9984" width="9.140625" style="245"/>
    <col min="9985" max="9985" width="22.85546875" style="245" customWidth="1"/>
    <col min="9986" max="9986" width="19.140625" style="245" customWidth="1"/>
    <col min="9987" max="9987" width="20" style="245" customWidth="1"/>
    <col min="9988" max="9988" width="18" style="245" customWidth="1"/>
    <col min="9989" max="9989" width="19.7109375" style="245" customWidth="1"/>
    <col min="9990" max="9990" width="16.140625" style="245" customWidth="1"/>
    <col min="9991" max="9991" width="16.42578125" style="245" customWidth="1"/>
    <col min="9992" max="9992" width="15.42578125" style="245" customWidth="1"/>
    <col min="9993" max="9993" width="13.85546875" style="245" customWidth="1"/>
    <col min="9994" max="9994" width="13.7109375" style="245" customWidth="1"/>
    <col min="9995" max="9995" width="18.28515625" style="245" customWidth="1"/>
    <col min="9996" max="10240" width="9.140625" style="245"/>
    <col min="10241" max="10241" width="22.85546875" style="245" customWidth="1"/>
    <col min="10242" max="10242" width="19.140625" style="245" customWidth="1"/>
    <col min="10243" max="10243" width="20" style="245" customWidth="1"/>
    <col min="10244" max="10244" width="18" style="245" customWidth="1"/>
    <col min="10245" max="10245" width="19.7109375" style="245" customWidth="1"/>
    <col min="10246" max="10246" width="16.140625" style="245" customWidth="1"/>
    <col min="10247" max="10247" width="16.42578125" style="245" customWidth="1"/>
    <col min="10248" max="10248" width="15.42578125" style="245" customWidth="1"/>
    <col min="10249" max="10249" width="13.85546875" style="245" customWidth="1"/>
    <col min="10250" max="10250" width="13.7109375" style="245" customWidth="1"/>
    <col min="10251" max="10251" width="18.28515625" style="245" customWidth="1"/>
    <col min="10252" max="10496" width="9.140625" style="245"/>
    <col min="10497" max="10497" width="22.85546875" style="245" customWidth="1"/>
    <col min="10498" max="10498" width="19.140625" style="245" customWidth="1"/>
    <col min="10499" max="10499" width="20" style="245" customWidth="1"/>
    <col min="10500" max="10500" width="18" style="245" customWidth="1"/>
    <col min="10501" max="10501" width="19.7109375" style="245" customWidth="1"/>
    <col min="10502" max="10502" width="16.140625" style="245" customWidth="1"/>
    <col min="10503" max="10503" width="16.42578125" style="245" customWidth="1"/>
    <col min="10504" max="10504" width="15.42578125" style="245" customWidth="1"/>
    <col min="10505" max="10505" width="13.85546875" style="245" customWidth="1"/>
    <col min="10506" max="10506" width="13.7109375" style="245" customWidth="1"/>
    <col min="10507" max="10507" width="18.28515625" style="245" customWidth="1"/>
    <col min="10508" max="10752" width="9.140625" style="245"/>
    <col min="10753" max="10753" width="22.85546875" style="245" customWidth="1"/>
    <col min="10754" max="10754" width="19.140625" style="245" customWidth="1"/>
    <col min="10755" max="10755" width="20" style="245" customWidth="1"/>
    <col min="10756" max="10756" width="18" style="245" customWidth="1"/>
    <col min="10757" max="10757" width="19.7109375" style="245" customWidth="1"/>
    <col min="10758" max="10758" width="16.140625" style="245" customWidth="1"/>
    <col min="10759" max="10759" width="16.42578125" style="245" customWidth="1"/>
    <col min="10760" max="10760" width="15.42578125" style="245" customWidth="1"/>
    <col min="10761" max="10761" width="13.85546875" style="245" customWidth="1"/>
    <col min="10762" max="10762" width="13.7109375" style="245" customWidth="1"/>
    <col min="10763" max="10763" width="18.28515625" style="245" customWidth="1"/>
    <col min="10764" max="11008" width="9.140625" style="245"/>
    <col min="11009" max="11009" width="22.85546875" style="245" customWidth="1"/>
    <col min="11010" max="11010" width="19.140625" style="245" customWidth="1"/>
    <col min="11011" max="11011" width="20" style="245" customWidth="1"/>
    <col min="11012" max="11012" width="18" style="245" customWidth="1"/>
    <col min="11013" max="11013" width="19.7109375" style="245" customWidth="1"/>
    <col min="11014" max="11014" width="16.140625" style="245" customWidth="1"/>
    <col min="11015" max="11015" width="16.42578125" style="245" customWidth="1"/>
    <col min="11016" max="11016" width="15.42578125" style="245" customWidth="1"/>
    <col min="11017" max="11017" width="13.85546875" style="245" customWidth="1"/>
    <col min="11018" max="11018" width="13.7109375" style="245" customWidth="1"/>
    <col min="11019" max="11019" width="18.28515625" style="245" customWidth="1"/>
    <col min="11020" max="11264" width="9.140625" style="245"/>
    <col min="11265" max="11265" width="22.85546875" style="245" customWidth="1"/>
    <col min="11266" max="11266" width="19.140625" style="245" customWidth="1"/>
    <col min="11267" max="11267" width="20" style="245" customWidth="1"/>
    <col min="11268" max="11268" width="18" style="245" customWidth="1"/>
    <col min="11269" max="11269" width="19.7109375" style="245" customWidth="1"/>
    <col min="11270" max="11270" width="16.140625" style="245" customWidth="1"/>
    <col min="11271" max="11271" width="16.42578125" style="245" customWidth="1"/>
    <col min="11272" max="11272" width="15.42578125" style="245" customWidth="1"/>
    <col min="11273" max="11273" width="13.85546875" style="245" customWidth="1"/>
    <col min="11274" max="11274" width="13.7109375" style="245" customWidth="1"/>
    <col min="11275" max="11275" width="18.28515625" style="245" customWidth="1"/>
    <col min="11276" max="11520" width="9.140625" style="245"/>
    <col min="11521" max="11521" width="22.85546875" style="245" customWidth="1"/>
    <col min="11522" max="11522" width="19.140625" style="245" customWidth="1"/>
    <col min="11523" max="11523" width="20" style="245" customWidth="1"/>
    <col min="11524" max="11524" width="18" style="245" customWidth="1"/>
    <col min="11525" max="11525" width="19.7109375" style="245" customWidth="1"/>
    <col min="11526" max="11526" width="16.140625" style="245" customWidth="1"/>
    <col min="11527" max="11527" width="16.42578125" style="245" customWidth="1"/>
    <col min="11528" max="11528" width="15.42578125" style="245" customWidth="1"/>
    <col min="11529" max="11529" width="13.85546875" style="245" customWidth="1"/>
    <col min="11530" max="11530" width="13.7109375" style="245" customWidth="1"/>
    <col min="11531" max="11531" width="18.28515625" style="245" customWidth="1"/>
    <col min="11532" max="11776" width="9.140625" style="245"/>
    <col min="11777" max="11777" width="22.85546875" style="245" customWidth="1"/>
    <col min="11778" max="11778" width="19.140625" style="245" customWidth="1"/>
    <col min="11779" max="11779" width="20" style="245" customWidth="1"/>
    <col min="11780" max="11780" width="18" style="245" customWidth="1"/>
    <col min="11781" max="11781" width="19.7109375" style="245" customWidth="1"/>
    <col min="11782" max="11782" width="16.140625" style="245" customWidth="1"/>
    <col min="11783" max="11783" width="16.42578125" style="245" customWidth="1"/>
    <col min="11784" max="11784" width="15.42578125" style="245" customWidth="1"/>
    <col min="11785" max="11785" width="13.85546875" style="245" customWidth="1"/>
    <col min="11786" max="11786" width="13.7109375" style="245" customWidth="1"/>
    <col min="11787" max="11787" width="18.28515625" style="245" customWidth="1"/>
    <col min="11788" max="12032" width="9.140625" style="245"/>
    <col min="12033" max="12033" width="22.85546875" style="245" customWidth="1"/>
    <col min="12034" max="12034" width="19.140625" style="245" customWidth="1"/>
    <col min="12035" max="12035" width="20" style="245" customWidth="1"/>
    <col min="12036" max="12036" width="18" style="245" customWidth="1"/>
    <col min="12037" max="12037" width="19.7109375" style="245" customWidth="1"/>
    <col min="12038" max="12038" width="16.140625" style="245" customWidth="1"/>
    <col min="12039" max="12039" width="16.42578125" style="245" customWidth="1"/>
    <col min="12040" max="12040" width="15.42578125" style="245" customWidth="1"/>
    <col min="12041" max="12041" width="13.85546875" style="245" customWidth="1"/>
    <col min="12042" max="12042" width="13.7109375" style="245" customWidth="1"/>
    <col min="12043" max="12043" width="18.28515625" style="245" customWidth="1"/>
    <col min="12044" max="12288" width="9.140625" style="245"/>
    <col min="12289" max="12289" width="22.85546875" style="245" customWidth="1"/>
    <col min="12290" max="12290" width="19.140625" style="245" customWidth="1"/>
    <col min="12291" max="12291" width="20" style="245" customWidth="1"/>
    <col min="12292" max="12292" width="18" style="245" customWidth="1"/>
    <col min="12293" max="12293" width="19.7109375" style="245" customWidth="1"/>
    <col min="12294" max="12294" width="16.140625" style="245" customWidth="1"/>
    <col min="12295" max="12295" width="16.42578125" style="245" customWidth="1"/>
    <col min="12296" max="12296" width="15.42578125" style="245" customWidth="1"/>
    <col min="12297" max="12297" width="13.85546875" style="245" customWidth="1"/>
    <col min="12298" max="12298" width="13.7109375" style="245" customWidth="1"/>
    <col min="12299" max="12299" width="18.28515625" style="245" customWidth="1"/>
    <col min="12300" max="12544" width="9.140625" style="245"/>
    <col min="12545" max="12545" width="22.85546875" style="245" customWidth="1"/>
    <col min="12546" max="12546" width="19.140625" style="245" customWidth="1"/>
    <col min="12547" max="12547" width="20" style="245" customWidth="1"/>
    <col min="12548" max="12548" width="18" style="245" customWidth="1"/>
    <col min="12549" max="12549" width="19.7109375" style="245" customWidth="1"/>
    <col min="12550" max="12550" width="16.140625" style="245" customWidth="1"/>
    <col min="12551" max="12551" width="16.42578125" style="245" customWidth="1"/>
    <col min="12552" max="12552" width="15.42578125" style="245" customWidth="1"/>
    <col min="12553" max="12553" width="13.85546875" style="245" customWidth="1"/>
    <col min="12554" max="12554" width="13.7109375" style="245" customWidth="1"/>
    <col min="12555" max="12555" width="18.28515625" style="245" customWidth="1"/>
    <col min="12556" max="12800" width="9.140625" style="245"/>
    <col min="12801" max="12801" width="22.85546875" style="245" customWidth="1"/>
    <col min="12802" max="12802" width="19.140625" style="245" customWidth="1"/>
    <col min="12803" max="12803" width="20" style="245" customWidth="1"/>
    <col min="12804" max="12804" width="18" style="245" customWidth="1"/>
    <col min="12805" max="12805" width="19.7109375" style="245" customWidth="1"/>
    <col min="12806" max="12806" width="16.140625" style="245" customWidth="1"/>
    <col min="12807" max="12807" width="16.42578125" style="245" customWidth="1"/>
    <col min="12808" max="12808" width="15.42578125" style="245" customWidth="1"/>
    <col min="12809" max="12809" width="13.85546875" style="245" customWidth="1"/>
    <col min="12810" max="12810" width="13.7109375" style="245" customWidth="1"/>
    <col min="12811" max="12811" width="18.28515625" style="245" customWidth="1"/>
    <col min="12812" max="13056" width="9.140625" style="245"/>
    <col min="13057" max="13057" width="22.85546875" style="245" customWidth="1"/>
    <col min="13058" max="13058" width="19.140625" style="245" customWidth="1"/>
    <col min="13059" max="13059" width="20" style="245" customWidth="1"/>
    <col min="13060" max="13060" width="18" style="245" customWidth="1"/>
    <col min="13061" max="13061" width="19.7109375" style="245" customWidth="1"/>
    <col min="13062" max="13062" width="16.140625" style="245" customWidth="1"/>
    <col min="13063" max="13063" width="16.42578125" style="245" customWidth="1"/>
    <col min="13064" max="13064" width="15.42578125" style="245" customWidth="1"/>
    <col min="13065" max="13065" width="13.85546875" style="245" customWidth="1"/>
    <col min="13066" max="13066" width="13.7109375" style="245" customWidth="1"/>
    <col min="13067" max="13067" width="18.28515625" style="245" customWidth="1"/>
    <col min="13068" max="13312" width="9.140625" style="245"/>
    <col min="13313" max="13313" width="22.85546875" style="245" customWidth="1"/>
    <col min="13314" max="13314" width="19.140625" style="245" customWidth="1"/>
    <col min="13315" max="13315" width="20" style="245" customWidth="1"/>
    <col min="13316" max="13316" width="18" style="245" customWidth="1"/>
    <col min="13317" max="13317" width="19.7109375" style="245" customWidth="1"/>
    <col min="13318" max="13318" width="16.140625" style="245" customWidth="1"/>
    <col min="13319" max="13319" width="16.42578125" style="245" customWidth="1"/>
    <col min="13320" max="13320" width="15.42578125" style="245" customWidth="1"/>
    <col min="13321" max="13321" width="13.85546875" style="245" customWidth="1"/>
    <col min="13322" max="13322" width="13.7109375" style="245" customWidth="1"/>
    <col min="13323" max="13323" width="18.28515625" style="245" customWidth="1"/>
    <col min="13324" max="13568" width="9.140625" style="245"/>
    <col min="13569" max="13569" width="22.85546875" style="245" customWidth="1"/>
    <col min="13570" max="13570" width="19.140625" style="245" customWidth="1"/>
    <col min="13571" max="13571" width="20" style="245" customWidth="1"/>
    <col min="13572" max="13572" width="18" style="245" customWidth="1"/>
    <col min="13573" max="13573" width="19.7109375" style="245" customWidth="1"/>
    <col min="13574" max="13574" width="16.140625" style="245" customWidth="1"/>
    <col min="13575" max="13575" width="16.42578125" style="245" customWidth="1"/>
    <col min="13576" max="13576" width="15.42578125" style="245" customWidth="1"/>
    <col min="13577" max="13577" width="13.85546875" style="245" customWidth="1"/>
    <col min="13578" max="13578" width="13.7109375" style="245" customWidth="1"/>
    <col min="13579" max="13579" width="18.28515625" style="245" customWidth="1"/>
    <col min="13580" max="13824" width="9.140625" style="245"/>
    <col min="13825" max="13825" width="22.85546875" style="245" customWidth="1"/>
    <col min="13826" max="13826" width="19.140625" style="245" customWidth="1"/>
    <col min="13827" max="13827" width="20" style="245" customWidth="1"/>
    <col min="13828" max="13828" width="18" style="245" customWidth="1"/>
    <col min="13829" max="13829" width="19.7109375" style="245" customWidth="1"/>
    <col min="13830" max="13830" width="16.140625" style="245" customWidth="1"/>
    <col min="13831" max="13831" width="16.42578125" style="245" customWidth="1"/>
    <col min="13832" max="13832" width="15.42578125" style="245" customWidth="1"/>
    <col min="13833" max="13833" width="13.85546875" style="245" customWidth="1"/>
    <col min="13834" max="13834" width="13.7109375" style="245" customWidth="1"/>
    <col min="13835" max="13835" width="18.28515625" style="245" customWidth="1"/>
    <col min="13836" max="14080" width="9.140625" style="245"/>
    <col min="14081" max="14081" width="22.85546875" style="245" customWidth="1"/>
    <col min="14082" max="14082" width="19.140625" style="245" customWidth="1"/>
    <col min="14083" max="14083" width="20" style="245" customWidth="1"/>
    <col min="14084" max="14084" width="18" style="245" customWidth="1"/>
    <col min="14085" max="14085" width="19.7109375" style="245" customWidth="1"/>
    <col min="14086" max="14086" width="16.140625" style="245" customWidth="1"/>
    <col min="14087" max="14087" width="16.42578125" style="245" customWidth="1"/>
    <col min="14088" max="14088" width="15.42578125" style="245" customWidth="1"/>
    <col min="14089" max="14089" width="13.85546875" style="245" customWidth="1"/>
    <col min="14090" max="14090" width="13.7109375" style="245" customWidth="1"/>
    <col min="14091" max="14091" width="18.28515625" style="245" customWidth="1"/>
    <col min="14092" max="14336" width="9.140625" style="245"/>
    <col min="14337" max="14337" width="22.85546875" style="245" customWidth="1"/>
    <col min="14338" max="14338" width="19.140625" style="245" customWidth="1"/>
    <col min="14339" max="14339" width="20" style="245" customWidth="1"/>
    <col min="14340" max="14340" width="18" style="245" customWidth="1"/>
    <col min="14341" max="14341" width="19.7109375" style="245" customWidth="1"/>
    <col min="14342" max="14342" width="16.140625" style="245" customWidth="1"/>
    <col min="14343" max="14343" width="16.42578125" style="245" customWidth="1"/>
    <col min="14344" max="14344" width="15.42578125" style="245" customWidth="1"/>
    <col min="14345" max="14345" width="13.85546875" style="245" customWidth="1"/>
    <col min="14346" max="14346" width="13.7109375" style="245" customWidth="1"/>
    <col min="14347" max="14347" width="18.28515625" style="245" customWidth="1"/>
    <col min="14348" max="14592" width="9.140625" style="245"/>
    <col min="14593" max="14593" width="22.85546875" style="245" customWidth="1"/>
    <col min="14594" max="14594" width="19.140625" style="245" customWidth="1"/>
    <col min="14595" max="14595" width="20" style="245" customWidth="1"/>
    <col min="14596" max="14596" width="18" style="245" customWidth="1"/>
    <col min="14597" max="14597" width="19.7109375" style="245" customWidth="1"/>
    <col min="14598" max="14598" width="16.140625" style="245" customWidth="1"/>
    <col min="14599" max="14599" width="16.42578125" style="245" customWidth="1"/>
    <col min="14600" max="14600" width="15.42578125" style="245" customWidth="1"/>
    <col min="14601" max="14601" width="13.85546875" style="245" customWidth="1"/>
    <col min="14602" max="14602" width="13.7109375" style="245" customWidth="1"/>
    <col min="14603" max="14603" width="18.28515625" style="245" customWidth="1"/>
    <col min="14604" max="14848" width="9.140625" style="245"/>
    <col min="14849" max="14849" width="22.85546875" style="245" customWidth="1"/>
    <col min="14850" max="14850" width="19.140625" style="245" customWidth="1"/>
    <col min="14851" max="14851" width="20" style="245" customWidth="1"/>
    <col min="14852" max="14852" width="18" style="245" customWidth="1"/>
    <col min="14853" max="14853" width="19.7109375" style="245" customWidth="1"/>
    <col min="14854" max="14854" width="16.140625" style="245" customWidth="1"/>
    <col min="14855" max="14855" width="16.42578125" style="245" customWidth="1"/>
    <col min="14856" max="14856" width="15.42578125" style="245" customWidth="1"/>
    <col min="14857" max="14857" width="13.85546875" style="245" customWidth="1"/>
    <col min="14858" max="14858" width="13.7109375" style="245" customWidth="1"/>
    <col min="14859" max="14859" width="18.28515625" style="245" customWidth="1"/>
    <col min="14860" max="15104" width="9.140625" style="245"/>
    <col min="15105" max="15105" width="22.85546875" style="245" customWidth="1"/>
    <col min="15106" max="15106" width="19.140625" style="245" customWidth="1"/>
    <col min="15107" max="15107" width="20" style="245" customWidth="1"/>
    <col min="15108" max="15108" width="18" style="245" customWidth="1"/>
    <col min="15109" max="15109" width="19.7109375" style="245" customWidth="1"/>
    <col min="15110" max="15110" width="16.140625" style="245" customWidth="1"/>
    <col min="15111" max="15111" width="16.42578125" style="245" customWidth="1"/>
    <col min="15112" max="15112" width="15.42578125" style="245" customWidth="1"/>
    <col min="15113" max="15113" width="13.85546875" style="245" customWidth="1"/>
    <col min="15114" max="15114" width="13.7109375" style="245" customWidth="1"/>
    <col min="15115" max="15115" width="18.28515625" style="245" customWidth="1"/>
    <col min="15116" max="15360" width="9.140625" style="245"/>
    <col min="15361" max="15361" width="22.85546875" style="245" customWidth="1"/>
    <col min="15362" max="15362" width="19.140625" style="245" customWidth="1"/>
    <col min="15363" max="15363" width="20" style="245" customWidth="1"/>
    <col min="15364" max="15364" width="18" style="245" customWidth="1"/>
    <col min="15365" max="15365" width="19.7109375" style="245" customWidth="1"/>
    <col min="15366" max="15366" width="16.140625" style="245" customWidth="1"/>
    <col min="15367" max="15367" width="16.42578125" style="245" customWidth="1"/>
    <col min="15368" max="15368" width="15.42578125" style="245" customWidth="1"/>
    <col min="15369" max="15369" width="13.85546875" style="245" customWidth="1"/>
    <col min="15370" max="15370" width="13.7109375" style="245" customWidth="1"/>
    <col min="15371" max="15371" width="18.28515625" style="245" customWidth="1"/>
    <col min="15372" max="15616" width="9.140625" style="245"/>
    <col min="15617" max="15617" width="22.85546875" style="245" customWidth="1"/>
    <col min="15618" max="15618" width="19.140625" style="245" customWidth="1"/>
    <col min="15619" max="15619" width="20" style="245" customWidth="1"/>
    <col min="15620" max="15620" width="18" style="245" customWidth="1"/>
    <col min="15621" max="15621" width="19.7109375" style="245" customWidth="1"/>
    <col min="15622" max="15622" width="16.140625" style="245" customWidth="1"/>
    <col min="15623" max="15623" width="16.42578125" style="245" customWidth="1"/>
    <col min="15624" max="15624" width="15.42578125" style="245" customWidth="1"/>
    <col min="15625" max="15625" width="13.85546875" style="245" customWidth="1"/>
    <col min="15626" max="15626" width="13.7109375" style="245" customWidth="1"/>
    <col min="15627" max="15627" width="18.28515625" style="245" customWidth="1"/>
    <col min="15628" max="15872" width="9.140625" style="245"/>
    <col min="15873" max="15873" width="22.85546875" style="245" customWidth="1"/>
    <col min="15874" max="15874" width="19.140625" style="245" customWidth="1"/>
    <col min="15875" max="15875" width="20" style="245" customWidth="1"/>
    <col min="15876" max="15876" width="18" style="245" customWidth="1"/>
    <col min="15877" max="15877" width="19.7109375" style="245" customWidth="1"/>
    <col min="15878" max="15878" width="16.140625" style="245" customWidth="1"/>
    <col min="15879" max="15879" width="16.42578125" style="245" customWidth="1"/>
    <col min="15880" max="15880" width="15.42578125" style="245" customWidth="1"/>
    <col min="15881" max="15881" width="13.85546875" style="245" customWidth="1"/>
    <col min="15882" max="15882" width="13.7109375" style="245" customWidth="1"/>
    <col min="15883" max="15883" width="18.28515625" style="245" customWidth="1"/>
    <col min="15884" max="16128" width="9.140625" style="245"/>
    <col min="16129" max="16129" width="22.85546875" style="245" customWidth="1"/>
    <col min="16130" max="16130" width="19.140625" style="245" customWidth="1"/>
    <col min="16131" max="16131" width="20" style="245" customWidth="1"/>
    <col min="16132" max="16132" width="18" style="245" customWidth="1"/>
    <col min="16133" max="16133" width="19.7109375" style="245" customWidth="1"/>
    <col min="16134" max="16134" width="16.140625" style="245" customWidth="1"/>
    <col min="16135" max="16135" width="16.42578125" style="245" customWidth="1"/>
    <col min="16136" max="16136" width="15.42578125" style="245" customWidth="1"/>
    <col min="16137" max="16137" width="13.85546875" style="245" customWidth="1"/>
    <col min="16138" max="16138" width="13.7109375" style="245" customWidth="1"/>
    <col min="16139" max="16139" width="18.28515625" style="245" customWidth="1"/>
    <col min="16140" max="16384" width="9.140625" style="245"/>
  </cols>
  <sheetData>
    <row r="2" spans="1:256" s="71" customFormat="1" ht="16.5">
      <c r="A2" s="497"/>
      <c r="D2" s="496"/>
      <c r="E2" s="496"/>
      <c r="F2" s="496"/>
      <c r="G2" s="495" t="s">
        <v>439</v>
      </c>
      <c r="H2" s="495"/>
      <c r="I2" s="495"/>
      <c r="J2" s="495"/>
    </row>
    <row r="3" spans="1:256" s="71" customFormat="1" ht="40.5" customHeight="1">
      <c r="A3" s="494"/>
      <c r="B3" s="493"/>
      <c r="C3" s="493"/>
      <c r="D3" s="730"/>
      <c r="E3" s="730"/>
      <c r="F3" s="492"/>
      <c r="G3" s="731" t="s">
        <v>438</v>
      </c>
      <c r="H3" s="732"/>
      <c r="I3" s="732"/>
      <c r="J3" s="732"/>
      <c r="K3" s="73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N3" s="492"/>
      <c r="AO3" s="492"/>
      <c r="AP3" s="492"/>
      <c r="AQ3" s="492"/>
      <c r="AR3" s="492"/>
      <c r="AS3" s="492"/>
      <c r="AT3" s="492"/>
      <c r="AU3" s="492"/>
      <c r="AV3" s="492"/>
      <c r="AW3" s="492"/>
      <c r="AX3" s="492"/>
      <c r="AY3" s="492"/>
      <c r="AZ3" s="492"/>
      <c r="BA3" s="492"/>
      <c r="BB3" s="492"/>
      <c r="BC3" s="492"/>
      <c r="BD3" s="492"/>
      <c r="BE3" s="492"/>
      <c r="BF3" s="492"/>
      <c r="BG3" s="492"/>
      <c r="BH3" s="492"/>
      <c r="BI3" s="492"/>
      <c r="BJ3" s="492"/>
      <c r="BK3" s="492"/>
      <c r="BL3" s="492"/>
      <c r="BM3" s="492"/>
      <c r="BN3" s="492"/>
      <c r="BO3" s="492"/>
      <c r="BP3" s="492"/>
      <c r="BQ3" s="492"/>
      <c r="BR3" s="492"/>
      <c r="BS3" s="492"/>
      <c r="BT3" s="492"/>
      <c r="BU3" s="492"/>
      <c r="BV3" s="492"/>
      <c r="BW3" s="492"/>
      <c r="BX3" s="492"/>
      <c r="BY3" s="492"/>
      <c r="BZ3" s="492"/>
      <c r="CA3" s="492"/>
      <c r="CB3" s="492"/>
      <c r="CC3" s="492"/>
      <c r="CD3" s="492"/>
      <c r="CE3" s="492"/>
      <c r="CF3" s="492"/>
      <c r="CG3" s="492"/>
      <c r="CH3" s="492"/>
      <c r="CI3" s="492"/>
      <c r="CJ3" s="492"/>
      <c r="CK3" s="492"/>
      <c r="CL3" s="492"/>
      <c r="CM3" s="492"/>
      <c r="CN3" s="492"/>
      <c r="CO3" s="492"/>
      <c r="CP3" s="492"/>
      <c r="CQ3" s="492"/>
      <c r="CR3" s="492"/>
      <c r="CS3" s="492"/>
      <c r="CT3" s="492"/>
      <c r="CU3" s="492"/>
      <c r="CV3" s="492"/>
      <c r="CW3" s="492"/>
      <c r="CX3" s="492"/>
      <c r="CY3" s="492"/>
      <c r="CZ3" s="492"/>
      <c r="DA3" s="492"/>
      <c r="DB3" s="492"/>
      <c r="DC3" s="492"/>
      <c r="DD3" s="492"/>
      <c r="DE3" s="492"/>
      <c r="DF3" s="492"/>
      <c r="DG3" s="492"/>
      <c r="DH3" s="492"/>
      <c r="DI3" s="492"/>
      <c r="DJ3" s="492"/>
      <c r="DK3" s="492"/>
      <c r="DL3" s="492"/>
      <c r="DM3" s="492"/>
      <c r="DN3" s="492"/>
      <c r="DO3" s="492"/>
      <c r="DP3" s="492"/>
      <c r="DQ3" s="492"/>
      <c r="DR3" s="492"/>
      <c r="DS3" s="492"/>
      <c r="DT3" s="492"/>
      <c r="DU3" s="492"/>
      <c r="DV3" s="492"/>
      <c r="DW3" s="492"/>
      <c r="DX3" s="492"/>
      <c r="DY3" s="492"/>
      <c r="DZ3" s="492"/>
      <c r="EA3" s="492"/>
      <c r="EB3" s="492"/>
      <c r="EC3" s="492"/>
      <c r="ED3" s="492"/>
      <c r="EE3" s="492"/>
      <c r="EF3" s="492"/>
      <c r="EG3" s="492"/>
      <c r="EH3" s="492"/>
      <c r="EI3" s="492"/>
      <c r="EJ3" s="492"/>
      <c r="EK3" s="492"/>
      <c r="EL3" s="492"/>
      <c r="EM3" s="492"/>
      <c r="EN3" s="492"/>
      <c r="EO3" s="492"/>
      <c r="EP3" s="492"/>
      <c r="EQ3" s="492"/>
      <c r="ER3" s="492"/>
      <c r="ES3" s="492"/>
      <c r="ET3" s="492"/>
      <c r="EU3" s="492"/>
      <c r="EV3" s="492"/>
      <c r="EW3" s="492"/>
      <c r="EX3" s="492"/>
      <c r="EY3" s="492"/>
      <c r="EZ3" s="492"/>
      <c r="FA3" s="492"/>
      <c r="FB3" s="492"/>
      <c r="FC3" s="492"/>
      <c r="FD3" s="492"/>
      <c r="FE3" s="492"/>
      <c r="FF3" s="492"/>
      <c r="FG3" s="492"/>
      <c r="FH3" s="492"/>
      <c r="FI3" s="492"/>
      <c r="FJ3" s="492"/>
      <c r="FK3" s="492"/>
      <c r="FL3" s="492"/>
      <c r="FM3" s="492"/>
      <c r="FN3" s="492"/>
      <c r="FO3" s="492"/>
      <c r="FP3" s="492"/>
      <c r="FQ3" s="492"/>
      <c r="FR3" s="492"/>
      <c r="FS3" s="492"/>
      <c r="FT3" s="492"/>
      <c r="FU3" s="492"/>
      <c r="FV3" s="492"/>
      <c r="FW3" s="492"/>
      <c r="FX3" s="492"/>
      <c r="FY3" s="492"/>
      <c r="FZ3" s="492"/>
      <c r="GA3" s="492"/>
      <c r="GB3" s="492"/>
      <c r="GC3" s="492"/>
      <c r="GD3" s="492"/>
      <c r="GE3" s="492"/>
      <c r="GF3" s="492"/>
      <c r="GG3" s="492"/>
      <c r="GH3" s="492"/>
      <c r="GI3" s="492"/>
      <c r="GJ3" s="492"/>
      <c r="GK3" s="492"/>
      <c r="GL3" s="492"/>
      <c r="GM3" s="492"/>
      <c r="GN3" s="492"/>
      <c r="GO3" s="492"/>
      <c r="GP3" s="492"/>
      <c r="GQ3" s="492"/>
      <c r="GR3" s="492"/>
      <c r="GS3" s="492"/>
      <c r="GT3" s="492"/>
      <c r="GU3" s="492"/>
      <c r="GV3" s="492"/>
      <c r="GW3" s="492"/>
      <c r="GX3" s="492"/>
      <c r="GY3" s="492"/>
      <c r="GZ3" s="492"/>
      <c r="HA3" s="492"/>
      <c r="HB3" s="492"/>
      <c r="HC3" s="492"/>
      <c r="HD3" s="492"/>
      <c r="HE3" s="492"/>
      <c r="HF3" s="492"/>
      <c r="HG3" s="492"/>
      <c r="HH3" s="492"/>
      <c r="HI3" s="492"/>
      <c r="HJ3" s="492"/>
      <c r="HK3" s="492"/>
      <c r="HL3" s="492"/>
      <c r="HM3" s="492"/>
      <c r="HN3" s="492"/>
      <c r="HO3" s="492"/>
      <c r="HP3" s="492"/>
      <c r="HQ3" s="492"/>
      <c r="HR3" s="492"/>
      <c r="HS3" s="492"/>
      <c r="HT3" s="492"/>
      <c r="HU3" s="492"/>
      <c r="HV3" s="492"/>
      <c r="HW3" s="492"/>
      <c r="HX3" s="492"/>
      <c r="HY3" s="492"/>
      <c r="HZ3" s="492"/>
      <c r="IA3" s="492"/>
      <c r="IB3" s="492"/>
      <c r="IC3" s="492"/>
      <c r="ID3" s="492"/>
      <c r="IE3" s="492"/>
      <c r="IF3" s="492"/>
      <c r="IG3" s="492"/>
      <c r="IH3" s="492"/>
      <c r="II3" s="492"/>
      <c r="IJ3" s="492"/>
      <c r="IK3" s="492"/>
      <c r="IL3" s="492"/>
      <c r="IM3" s="492"/>
      <c r="IN3" s="492"/>
      <c r="IO3" s="492"/>
      <c r="IP3" s="492"/>
      <c r="IQ3" s="492"/>
      <c r="IR3" s="492"/>
      <c r="IS3" s="492"/>
      <c r="IT3" s="492"/>
      <c r="IU3" s="492"/>
      <c r="IV3" s="492"/>
    </row>
    <row r="4" spans="1:256" s="492" customFormat="1" ht="14.25">
      <c r="A4" s="526" t="s">
        <v>437</v>
      </c>
      <c r="B4" s="526"/>
      <c r="C4" s="526"/>
      <c r="D4" s="526"/>
      <c r="E4" s="526"/>
      <c r="F4" s="526"/>
      <c r="G4" s="526"/>
      <c r="H4" s="526"/>
      <c r="I4" s="526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  <c r="IO4" s="245"/>
      <c r="IP4" s="245"/>
      <c r="IQ4" s="245"/>
      <c r="IR4" s="245"/>
      <c r="IS4" s="245"/>
      <c r="IT4" s="245"/>
      <c r="IU4" s="245"/>
      <c r="IV4" s="245"/>
    </row>
    <row r="5" spans="1:256" ht="15" customHeight="1" thickBot="1">
      <c r="A5" s="573"/>
      <c r="B5" s="574"/>
      <c r="C5" s="574"/>
      <c r="D5" s="574"/>
      <c r="E5" s="574"/>
      <c r="F5" s="574"/>
      <c r="G5" s="574"/>
      <c r="H5" s="573"/>
      <c r="I5" s="573"/>
    </row>
    <row r="6" spans="1:256" ht="14.25" thickBot="1">
      <c r="A6" s="491"/>
      <c r="B6" s="733" t="s">
        <v>436</v>
      </c>
      <c r="C6" s="734"/>
      <c r="D6" s="734"/>
      <c r="E6" s="734"/>
      <c r="F6" s="734"/>
      <c r="G6" s="735"/>
      <c r="H6" s="490"/>
      <c r="I6" s="490"/>
    </row>
    <row r="7" spans="1:256" ht="15" customHeight="1">
      <c r="A7" s="736" t="s">
        <v>435</v>
      </c>
      <c r="B7" s="738" t="s">
        <v>379</v>
      </c>
      <c r="C7" s="740" t="s">
        <v>434</v>
      </c>
      <c r="D7" s="738" t="s">
        <v>378</v>
      </c>
      <c r="E7" s="742" t="s">
        <v>377</v>
      </c>
      <c r="F7" s="722" t="s">
        <v>376</v>
      </c>
      <c r="G7" s="722" t="s">
        <v>375</v>
      </c>
      <c r="H7" s="722" t="s">
        <v>433</v>
      </c>
      <c r="I7" s="724" t="s">
        <v>243</v>
      </c>
    </row>
    <row r="8" spans="1:256" ht="87.75" customHeight="1">
      <c r="A8" s="737"/>
      <c r="B8" s="739"/>
      <c r="C8" s="741"/>
      <c r="D8" s="739"/>
      <c r="E8" s="743"/>
      <c r="F8" s="723"/>
      <c r="G8" s="723"/>
      <c r="H8" s="723"/>
      <c r="I8" s="725"/>
    </row>
    <row r="9" spans="1:256" ht="27.75" customHeight="1">
      <c r="A9" s="726" t="s">
        <v>411</v>
      </c>
      <c r="B9" s="727"/>
      <c r="C9" s="727"/>
      <c r="D9" s="727"/>
      <c r="E9" s="728"/>
      <c r="F9" s="728"/>
      <c r="G9" s="728"/>
      <c r="H9" s="728"/>
      <c r="I9" s="729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0" spans="1:256" s="115" customFormat="1" ht="12.75" customHeight="1">
      <c r="A10" s="476" t="s">
        <v>427</v>
      </c>
      <c r="B10" s="474">
        <v>208440840.42000002</v>
      </c>
      <c r="C10" s="475">
        <v>1478414.49</v>
      </c>
      <c r="D10" s="474">
        <v>180423517</v>
      </c>
      <c r="E10" s="474">
        <v>3224391.7299999995</v>
      </c>
      <c r="F10" s="474">
        <v>214929.51</v>
      </c>
      <c r="G10" s="474">
        <v>5855909.8500000006</v>
      </c>
      <c r="H10" s="474">
        <f>84132779.2</f>
        <v>84132779.200000003</v>
      </c>
      <c r="I10" s="473">
        <f>SUM(B10:H10)-C10</f>
        <v>482292367.71000004</v>
      </c>
      <c r="J10" s="489"/>
    </row>
    <row r="11" spans="1:256" s="115" customFormat="1">
      <c r="A11" s="476" t="s">
        <v>424</v>
      </c>
      <c r="B11" s="474">
        <f t="shared" ref="B11:I11" si="0">SUM(B12:B14)</f>
        <v>122827273.91</v>
      </c>
      <c r="C11" s="474">
        <f t="shared" si="0"/>
        <v>428.53</v>
      </c>
      <c r="D11" s="474">
        <f t="shared" si="0"/>
        <v>39121999.850000001</v>
      </c>
      <c r="E11" s="474">
        <f t="shared" si="0"/>
        <v>3332500.41</v>
      </c>
      <c r="F11" s="474">
        <f t="shared" si="0"/>
        <v>166354.9</v>
      </c>
      <c r="G11" s="474">
        <f t="shared" si="0"/>
        <v>1478724.21</v>
      </c>
      <c r="H11" s="474">
        <f t="shared" si="0"/>
        <v>-18236568.279999997</v>
      </c>
      <c r="I11" s="473">
        <f t="shared" si="0"/>
        <v>148690285.00000003</v>
      </c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  <c r="IO11" s="245"/>
      <c r="IP11" s="245"/>
      <c r="IQ11" s="245"/>
      <c r="IR11" s="245"/>
      <c r="IS11" s="245"/>
      <c r="IT11" s="245"/>
      <c r="IU11" s="245"/>
      <c r="IV11" s="245"/>
    </row>
    <row r="12" spans="1:256">
      <c r="A12" s="485" t="s">
        <v>426</v>
      </c>
      <c r="B12" s="486"/>
      <c r="C12" s="486"/>
      <c r="D12" s="486"/>
      <c r="E12" s="486"/>
      <c r="F12" s="486">
        <v>166354.9</v>
      </c>
      <c r="G12" s="487">
        <v>270356.61</v>
      </c>
      <c r="H12" s="487">
        <v>-166354.9</v>
      </c>
      <c r="I12" s="481">
        <f>SUM(B12:H12)</f>
        <v>270356.61</v>
      </c>
    </row>
    <row r="13" spans="1:256">
      <c r="A13" s="485" t="s">
        <v>103</v>
      </c>
      <c r="B13" s="487">
        <f>122826793.16-19700-1797069.45+480.75</f>
        <v>121010504.45999999</v>
      </c>
      <c r="C13" s="487">
        <v>428.53</v>
      </c>
      <c r="D13" s="487"/>
      <c r="E13" s="487">
        <f>387867.22+37362.48</f>
        <v>425229.69999999995</v>
      </c>
      <c r="F13" s="486"/>
      <c r="G13" s="487">
        <v>37112.400000000001</v>
      </c>
      <c r="H13" s="486">
        <f>27044532.42-97450.59</f>
        <v>26947081.830000002</v>
      </c>
      <c r="I13" s="481">
        <f>B13+E13+G13+H13</f>
        <v>148419928.39000002</v>
      </c>
    </row>
    <row r="14" spans="1:256">
      <c r="A14" s="485" t="s">
        <v>432</v>
      </c>
      <c r="B14" s="487">
        <f>1797069.45+19700</f>
        <v>1816769.45</v>
      </c>
      <c r="C14" s="486"/>
      <c r="D14" s="487">
        <f>21482080.18+17639919.67</f>
        <v>39121999.850000001</v>
      </c>
      <c r="E14" s="487">
        <f>2096298.71+268568.3+967633.4-37362.48-387867.22</f>
        <v>2907270.71</v>
      </c>
      <c r="F14" s="487"/>
      <c r="G14" s="487">
        <v>1171255.2</v>
      </c>
      <c r="H14" s="487">
        <f>-43200525.76-1797069.45-19700</f>
        <v>-45017295.210000001</v>
      </c>
      <c r="I14" s="481">
        <f>SUM(B14:H14)</f>
        <v>0</v>
      </c>
    </row>
    <row r="15" spans="1:256">
      <c r="A15" s="476" t="s">
        <v>422</v>
      </c>
      <c r="B15" s="474">
        <f>SUM(B16:B17)</f>
        <v>33786031.390000001</v>
      </c>
      <c r="C15" s="474">
        <f t="shared" ref="C15:I15" si="1">SUM(C16:C17)</f>
        <v>1269289.77</v>
      </c>
      <c r="D15" s="474">
        <f t="shared" si="1"/>
        <v>0</v>
      </c>
      <c r="E15" s="474">
        <f t="shared" si="1"/>
        <v>0</v>
      </c>
      <c r="F15" s="474">
        <f t="shared" si="1"/>
        <v>0</v>
      </c>
      <c r="G15" s="474">
        <f t="shared" si="1"/>
        <v>12081.58</v>
      </c>
      <c r="H15" s="474">
        <f t="shared" si="1"/>
        <v>32800</v>
      </c>
      <c r="I15" s="473">
        <f t="shared" si="1"/>
        <v>33830912.969999999</v>
      </c>
    </row>
    <row r="16" spans="1:256">
      <c r="A16" s="485" t="s">
        <v>421</v>
      </c>
      <c r="B16" s="486"/>
      <c r="C16" s="486"/>
      <c r="D16" s="486"/>
      <c r="E16" s="487"/>
      <c r="F16" s="487"/>
      <c r="G16" s="487"/>
      <c r="H16" s="486"/>
      <c r="I16" s="481">
        <f>SUM(B16:H16)</f>
        <v>0</v>
      </c>
    </row>
    <row r="17" spans="1:9">
      <c r="A17" s="485" t="s">
        <v>103</v>
      </c>
      <c r="B17" s="487">
        <f>33767143.61+18887.78</f>
        <v>33786031.390000001</v>
      </c>
      <c r="C17" s="486">
        <v>1269289.77</v>
      </c>
      <c r="D17" s="487"/>
      <c r="E17" s="487"/>
      <c r="F17" s="486"/>
      <c r="G17" s="487">
        <v>12081.58</v>
      </c>
      <c r="H17" s="487">
        <f>32800</f>
        <v>32800</v>
      </c>
      <c r="I17" s="481">
        <f>SUM(B17:H17)-C17</f>
        <v>33830912.969999999</v>
      </c>
    </row>
    <row r="18" spans="1:9">
      <c r="A18" s="476" t="s">
        <v>416</v>
      </c>
      <c r="B18" s="474">
        <f t="shared" ref="B18:H18" si="2">B10+B11-B15</f>
        <v>297482082.94000006</v>
      </c>
      <c r="C18" s="474">
        <f t="shared" si="2"/>
        <v>209553.25</v>
      </c>
      <c r="D18" s="474">
        <f t="shared" si="2"/>
        <v>219545516.84999999</v>
      </c>
      <c r="E18" s="474">
        <f t="shared" si="2"/>
        <v>6556892.1399999997</v>
      </c>
      <c r="F18" s="474">
        <f t="shared" si="2"/>
        <v>381284.41000000003</v>
      </c>
      <c r="G18" s="475">
        <f t="shared" si="2"/>
        <v>7322552.4800000004</v>
      </c>
      <c r="H18" s="474">
        <f t="shared" si="2"/>
        <v>65863410.920000002</v>
      </c>
      <c r="I18" s="473">
        <f>I10+I11-I15</f>
        <v>597151739.74000001</v>
      </c>
    </row>
    <row r="19" spans="1:9">
      <c r="A19" s="726" t="s">
        <v>425</v>
      </c>
      <c r="B19" s="728"/>
      <c r="C19" s="728"/>
      <c r="D19" s="728"/>
      <c r="E19" s="728"/>
      <c r="F19" s="728"/>
      <c r="G19" s="728"/>
      <c r="H19" s="728"/>
      <c r="I19" s="729"/>
    </row>
    <row r="20" spans="1:9">
      <c r="A20" s="476" t="s">
        <v>417</v>
      </c>
      <c r="B20" s="474">
        <v>8482826.2699999996</v>
      </c>
      <c r="C20" s="474">
        <v>0</v>
      </c>
      <c r="D20" s="474">
        <v>68656426.929999992</v>
      </c>
      <c r="E20" s="474">
        <v>2398631.7000000002</v>
      </c>
      <c r="F20" s="474">
        <v>214929.51</v>
      </c>
      <c r="G20" s="475">
        <v>5243653.2799999993</v>
      </c>
      <c r="H20" s="474">
        <v>2712666.33</v>
      </c>
      <c r="I20" s="473">
        <f>SUM(B20:H20)</f>
        <v>87709134.019999996</v>
      </c>
    </row>
    <row r="21" spans="1:9">
      <c r="A21" s="476" t="s">
        <v>424</v>
      </c>
      <c r="B21" s="474">
        <f>SUM(B22:B24)</f>
        <v>2177204.7999999998</v>
      </c>
      <c r="C21" s="474">
        <f t="shared" ref="C21:I21" si="3">SUM(C22:C24)</f>
        <v>0</v>
      </c>
      <c r="D21" s="474">
        <f t="shared" si="3"/>
        <v>5997017.6099999994</v>
      </c>
      <c r="E21" s="475">
        <f t="shared" si="3"/>
        <v>577482.94999999995</v>
      </c>
      <c r="F21" s="474">
        <f t="shared" si="3"/>
        <v>12772.08</v>
      </c>
      <c r="G21" s="474">
        <f t="shared" si="3"/>
        <v>488438.97000000003</v>
      </c>
      <c r="H21" s="474">
        <f t="shared" si="3"/>
        <v>4781.8</v>
      </c>
      <c r="I21" s="473">
        <f t="shared" si="3"/>
        <v>9257698.209999999</v>
      </c>
    </row>
    <row r="22" spans="1:9">
      <c r="A22" s="485" t="s">
        <v>423</v>
      </c>
      <c r="B22" s="487">
        <f>2338115.86-160911.06</f>
        <v>2177204.7999999998</v>
      </c>
      <c r="C22" s="487"/>
      <c r="D22" s="487">
        <f>1449993.59+4547024.02</f>
        <v>5997017.6099999994</v>
      </c>
      <c r="E22" s="488">
        <f>577482.95-383630.16</f>
        <v>193852.78999999998</v>
      </c>
      <c r="F22" s="487">
        <v>12772.08</v>
      </c>
      <c r="G22" s="487">
        <f>180969.96+237549.68</f>
        <v>418519.64</v>
      </c>
      <c r="H22" s="486"/>
      <c r="I22" s="481">
        <f t="shared" ref="I22:I27" si="4">SUM(B22:H22)</f>
        <v>8799366.9199999999</v>
      </c>
    </row>
    <row r="23" spans="1:9">
      <c r="A23" s="485" t="s">
        <v>103</v>
      </c>
      <c r="B23" s="486"/>
      <c r="C23" s="486"/>
      <c r="D23" s="487"/>
      <c r="E23" s="488">
        <v>383630.16</v>
      </c>
      <c r="F23" s="486"/>
      <c r="G23" s="487">
        <f>37112.4+32806.93</f>
        <v>69919.33</v>
      </c>
      <c r="H23" s="486">
        <v>4781.8</v>
      </c>
      <c r="I23" s="481">
        <f>SUM(B23:H23)</f>
        <v>458331.29</v>
      </c>
    </row>
    <row r="24" spans="1:9">
      <c r="A24" s="485" t="s">
        <v>432</v>
      </c>
      <c r="B24" s="486"/>
      <c r="C24" s="486"/>
      <c r="D24" s="486"/>
      <c r="E24" s="486"/>
      <c r="F24" s="486"/>
      <c r="G24" s="486"/>
      <c r="H24" s="486"/>
      <c r="I24" s="481">
        <f t="shared" si="4"/>
        <v>0</v>
      </c>
    </row>
    <row r="25" spans="1:9">
      <c r="A25" s="476" t="s">
        <v>422</v>
      </c>
      <c r="B25" s="474">
        <f>SUM(B26:B27)</f>
        <v>0</v>
      </c>
      <c r="C25" s="474">
        <f t="shared" ref="C25:I25" si="5">SUM(C26:C27)</f>
        <v>0</v>
      </c>
      <c r="D25" s="474">
        <f t="shared" si="5"/>
        <v>0</v>
      </c>
      <c r="E25" s="474">
        <f t="shared" si="5"/>
        <v>0</v>
      </c>
      <c r="F25" s="474">
        <f t="shared" si="5"/>
        <v>0</v>
      </c>
      <c r="G25" s="474">
        <f t="shared" si="5"/>
        <v>12081.58</v>
      </c>
      <c r="H25" s="474">
        <f t="shared" si="5"/>
        <v>585600</v>
      </c>
      <c r="I25" s="473">
        <f t="shared" si="5"/>
        <v>597681.57999999996</v>
      </c>
    </row>
    <row r="26" spans="1:9">
      <c r="A26" s="485" t="s">
        <v>421</v>
      </c>
      <c r="B26" s="486"/>
      <c r="C26" s="486"/>
      <c r="D26" s="486"/>
      <c r="E26" s="487"/>
      <c r="F26" s="487"/>
      <c r="G26" s="487"/>
      <c r="H26" s="486"/>
      <c r="I26" s="481">
        <f t="shared" si="4"/>
        <v>0</v>
      </c>
    </row>
    <row r="27" spans="1:9">
      <c r="A27" s="485" t="s">
        <v>103</v>
      </c>
      <c r="B27" s="486">
        <v>0</v>
      </c>
      <c r="C27" s="486"/>
      <c r="D27" s="487"/>
      <c r="E27" s="487"/>
      <c r="F27" s="486"/>
      <c r="G27" s="487">
        <v>12081.58</v>
      </c>
      <c r="H27" s="487">
        <v>585600</v>
      </c>
      <c r="I27" s="481">
        <f t="shared" si="4"/>
        <v>597681.57999999996</v>
      </c>
    </row>
    <row r="28" spans="1:9">
      <c r="A28" s="476" t="s">
        <v>416</v>
      </c>
      <c r="B28" s="474">
        <f>B20+B21-B25</f>
        <v>10660031.07</v>
      </c>
      <c r="C28" s="474">
        <f>C20+C21-C25</f>
        <v>0</v>
      </c>
      <c r="D28" s="474">
        <f t="shared" ref="D28:I28" si="6">D20+D21-D25</f>
        <v>74653444.539999992</v>
      </c>
      <c r="E28" s="474">
        <f t="shared" si="6"/>
        <v>2976114.6500000004</v>
      </c>
      <c r="F28" s="474">
        <f t="shared" si="6"/>
        <v>227701.59</v>
      </c>
      <c r="G28" s="474">
        <f t="shared" si="6"/>
        <v>5720010.669999999</v>
      </c>
      <c r="H28" s="474">
        <f t="shared" si="6"/>
        <v>2131848.13</v>
      </c>
      <c r="I28" s="473">
        <f t="shared" si="6"/>
        <v>96369150.649999991</v>
      </c>
    </row>
    <row r="29" spans="1:9">
      <c r="A29" s="726" t="s">
        <v>420</v>
      </c>
      <c r="B29" s="728"/>
      <c r="C29" s="728"/>
      <c r="D29" s="728"/>
      <c r="E29" s="728"/>
      <c r="F29" s="728"/>
      <c r="G29" s="728"/>
      <c r="H29" s="728"/>
      <c r="I29" s="729"/>
    </row>
    <row r="30" spans="1:9">
      <c r="A30" s="476" t="s">
        <v>417</v>
      </c>
      <c r="B30" s="475">
        <v>46290.84</v>
      </c>
      <c r="C30" s="475">
        <v>46290.84</v>
      </c>
      <c r="D30" s="474">
        <v>0</v>
      </c>
      <c r="E30" s="474">
        <v>0</v>
      </c>
      <c r="F30" s="474">
        <v>0</v>
      </c>
      <c r="G30" s="474">
        <v>0</v>
      </c>
      <c r="H30" s="474"/>
      <c r="I30" s="473">
        <f>B30</f>
        <v>46290.84</v>
      </c>
    </row>
    <row r="31" spans="1:9">
      <c r="A31" s="485" t="s">
        <v>219</v>
      </c>
      <c r="B31" s="488">
        <v>14548.43</v>
      </c>
      <c r="C31" s="488">
        <v>14548.43</v>
      </c>
      <c r="D31" s="487"/>
      <c r="E31" s="487"/>
      <c r="F31" s="487"/>
      <c r="G31" s="487"/>
      <c r="H31" s="486"/>
      <c r="I31" s="481">
        <f>B31</f>
        <v>14548.43</v>
      </c>
    </row>
    <row r="32" spans="1:9">
      <c r="A32" s="485" t="s">
        <v>215</v>
      </c>
      <c r="B32" s="484"/>
      <c r="C32" s="484"/>
      <c r="D32" s="483"/>
      <c r="E32" s="483"/>
      <c r="F32" s="483"/>
      <c r="G32" s="483"/>
      <c r="H32" s="482"/>
      <c r="I32" s="481">
        <f>SUM(B32:H32)</f>
        <v>0</v>
      </c>
    </row>
    <row r="33" spans="1:9">
      <c r="A33" s="480" t="s">
        <v>416</v>
      </c>
      <c r="B33" s="479">
        <f>B30+B31-B32</f>
        <v>60839.27</v>
      </c>
      <c r="C33" s="479">
        <f t="shared" ref="C33:I33" si="7">C30+C31-C32</f>
        <v>60839.27</v>
      </c>
      <c r="D33" s="478">
        <f t="shared" si="7"/>
        <v>0</v>
      </c>
      <c r="E33" s="478">
        <f t="shared" si="7"/>
        <v>0</v>
      </c>
      <c r="F33" s="478">
        <f t="shared" si="7"/>
        <v>0</v>
      </c>
      <c r="G33" s="478">
        <f t="shared" si="7"/>
        <v>0</v>
      </c>
      <c r="H33" s="478">
        <f>H30+H31-H32</f>
        <v>0</v>
      </c>
      <c r="I33" s="477">
        <f t="shared" si="7"/>
        <v>60839.27</v>
      </c>
    </row>
    <row r="34" spans="1:9">
      <c r="A34" s="726" t="s">
        <v>418</v>
      </c>
      <c r="B34" s="727"/>
      <c r="C34" s="727"/>
      <c r="D34" s="727"/>
      <c r="E34" s="727"/>
      <c r="F34" s="727"/>
      <c r="G34" s="727"/>
      <c r="H34" s="727"/>
      <c r="I34" s="729"/>
    </row>
    <row r="35" spans="1:9">
      <c r="A35" s="476" t="s">
        <v>417</v>
      </c>
      <c r="B35" s="474">
        <f t="shared" ref="B35:I35" si="8">B10-B20-B30</f>
        <v>199911723.31</v>
      </c>
      <c r="C35" s="474">
        <f t="shared" si="8"/>
        <v>1432123.65</v>
      </c>
      <c r="D35" s="474">
        <f t="shared" si="8"/>
        <v>111767090.07000001</v>
      </c>
      <c r="E35" s="475">
        <f t="shared" si="8"/>
        <v>825760.02999999933</v>
      </c>
      <c r="F35" s="474">
        <f t="shared" si="8"/>
        <v>0</v>
      </c>
      <c r="G35" s="475">
        <f t="shared" si="8"/>
        <v>612256.57000000123</v>
      </c>
      <c r="H35" s="474">
        <f t="shared" si="8"/>
        <v>81420112.870000005</v>
      </c>
      <c r="I35" s="473">
        <f t="shared" si="8"/>
        <v>394536942.85000008</v>
      </c>
    </row>
    <row r="36" spans="1:9" ht="14.25" thickBot="1">
      <c r="A36" s="472" t="s">
        <v>416</v>
      </c>
      <c r="B36" s="470">
        <f>B18-B28-B33</f>
        <v>286761212.60000008</v>
      </c>
      <c r="C36" s="470">
        <f t="shared" ref="C36:H36" si="9">C18-C28-C33</f>
        <v>148713.98000000001</v>
      </c>
      <c r="D36" s="470">
        <f t="shared" si="9"/>
        <v>144892072.31</v>
      </c>
      <c r="E36" s="471">
        <f t="shared" si="9"/>
        <v>3580777.4899999993</v>
      </c>
      <c r="F36" s="470">
        <f t="shared" si="9"/>
        <v>153582.82000000004</v>
      </c>
      <c r="G36" s="471">
        <f t="shared" si="9"/>
        <v>1602541.8100000015</v>
      </c>
      <c r="H36" s="470">
        <f t="shared" si="9"/>
        <v>63731562.789999999</v>
      </c>
      <c r="I36" s="469">
        <f>I18-I28-I33</f>
        <v>500721749.82000005</v>
      </c>
    </row>
    <row r="37" spans="1:9">
      <c r="A37" s="467"/>
      <c r="B37" s="466"/>
      <c r="C37" s="468"/>
      <c r="D37" s="466"/>
      <c r="E37" s="466"/>
      <c r="F37" s="466"/>
      <c r="G37" s="466"/>
      <c r="H37" s="466"/>
      <c r="I37" s="466"/>
    </row>
    <row r="38" spans="1:9">
      <c r="A38" s="467"/>
      <c r="B38" s="466"/>
      <c r="C38" s="466"/>
      <c r="D38" s="466"/>
      <c r="E38" s="466"/>
      <c r="F38" s="466"/>
      <c r="G38" s="466"/>
      <c r="H38" s="466"/>
      <c r="I38" s="466"/>
    </row>
    <row r="39" spans="1:9" ht="14.25">
      <c r="A39" s="63" t="s">
        <v>431</v>
      </c>
      <c r="B39" s="63"/>
    </row>
    <row r="40" spans="1:9" ht="14.25" thickBot="1">
      <c r="A40" s="62"/>
      <c r="B40" s="62"/>
    </row>
    <row r="41" spans="1:9" ht="21.75" customHeight="1">
      <c r="A41" s="577" t="s">
        <v>430</v>
      </c>
      <c r="B41" s="578"/>
      <c r="C41" s="585" t="s">
        <v>429</v>
      </c>
    </row>
    <row r="42" spans="1:9" ht="13.5" customHeight="1">
      <c r="A42" s="579"/>
      <c r="B42" s="580"/>
      <c r="C42" s="586"/>
    </row>
    <row r="43" spans="1:9" ht="29.25" customHeight="1">
      <c r="A43" s="581"/>
      <c r="B43" s="582"/>
      <c r="C43" s="587"/>
    </row>
    <row r="44" spans="1:9" ht="15">
      <c r="A44" s="588" t="s">
        <v>428</v>
      </c>
      <c r="B44" s="589"/>
      <c r="C44" s="590"/>
    </row>
    <row r="45" spans="1:9" ht="15">
      <c r="A45" s="569" t="s">
        <v>427</v>
      </c>
      <c r="B45" s="570"/>
      <c r="C45" s="458">
        <v>408970.96</v>
      </c>
    </row>
    <row r="46" spans="1:9" ht="15">
      <c r="A46" s="583" t="s">
        <v>424</v>
      </c>
      <c r="B46" s="584"/>
      <c r="C46" s="464">
        <f>SUM(C47:C48)</f>
        <v>97450.59</v>
      </c>
    </row>
    <row r="47" spans="1:9" ht="15">
      <c r="A47" s="571" t="s">
        <v>426</v>
      </c>
      <c r="B47" s="572"/>
      <c r="C47" s="463">
        <v>97450.59</v>
      </c>
    </row>
    <row r="48" spans="1:9" ht="15">
      <c r="A48" s="571" t="s">
        <v>103</v>
      </c>
      <c r="B48" s="572"/>
      <c r="C48" s="463">
        <v>0</v>
      </c>
    </row>
    <row r="49" spans="1:3" ht="15">
      <c r="A49" s="583" t="s">
        <v>422</v>
      </c>
      <c r="B49" s="584"/>
      <c r="C49" s="464">
        <f>SUM(C50:C51)</f>
        <v>0</v>
      </c>
    </row>
    <row r="50" spans="1:3" ht="15">
      <c r="A50" s="571" t="s">
        <v>421</v>
      </c>
      <c r="B50" s="572"/>
      <c r="C50" s="463"/>
    </row>
    <row r="51" spans="1:3" ht="15">
      <c r="A51" s="571" t="s">
        <v>103</v>
      </c>
      <c r="B51" s="572"/>
      <c r="C51" s="463">
        <v>0</v>
      </c>
    </row>
    <row r="52" spans="1:3" ht="15">
      <c r="A52" s="583" t="s">
        <v>419</v>
      </c>
      <c r="B52" s="584"/>
      <c r="C52" s="464">
        <f>C45+C46-C49</f>
        <v>506421.55000000005</v>
      </c>
    </row>
    <row r="53" spans="1:3" ht="15">
      <c r="A53" s="588" t="s">
        <v>425</v>
      </c>
      <c r="B53" s="589"/>
      <c r="C53" s="590"/>
    </row>
    <row r="54" spans="1:3" ht="15">
      <c r="A54" s="569" t="s">
        <v>417</v>
      </c>
      <c r="B54" s="570"/>
      <c r="C54" s="458">
        <v>298510.8</v>
      </c>
    </row>
    <row r="55" spans="1:3" ht="15">
      <c r="A55" s="583" t="s">
        <v>424</v>
      </c>
      <c r="B55" s="584"/>
      <c r="C55" s="464">
        <f>SUM(C56:C57)</f>
        <v>91721.21</v>
      </c>
    </row>
    <row r="56" spans="1:3" ht="15">
      <c r="A56" s="571" t="s">
        <v>423</v>
      </c>
      <c r="B56" s="572"/>
      <c r="C56" s="463">
        <v>91721.21</v>
      </c>
    </row>
    <row r="57" spans="1:3" ht="15">
      <c r="A57" s="571" t="s">
        <v>103</v>
      </c>
      <c r="B57" s="572"/>
      <c r="C57" s="465"/>
    </row>
    <row r="58" spans="1:3" ht="15">
      <c r="A58" s="583" t="s">
        <v>422</v>
      </c>
      <c r="B58" s="584"/>
      <c r="C58" s="464">
        <f>SUM(C59:C60)</f>
        <v>0</v>
      </c>
    </row>
    <row r="59" spans="1:3" ht="15">
      <c r="A59" s="571" t="s">
        <v>421</v>
      </c>
      <c r="B59" s="572"/>
      <c r="C59" s="463"/>
    </row>
    <row r="60" spans="1:3" ht="15">
      <c r="A60" s="575" t="s">
        <v>103</v>
      </c>
      <c r="B60" s="576"/>
      <c r="C60" s="462"/>
    </row>
    <row r="61" spans="1:3" ht="15">
      <c r="A61" s="593" t="s">
        <v>416</v>
      </c>
      <c r="B61" s="594"/>
      <c r="C61" s="461">
        <f>C54+C55-C58</f>
        <v>390232.01</v>
      </c>
    </row>
    <row r="62" spans="1:3" ht="15">
      <c r="A62" s="612" t="s">
        <v>420</v>
      </c>
      <c r="B62" s="613"/>
      <c r="C62" s="590"/>
    </row>
    <row r="63" spans="1:3" ht="15">
      <c r="A63" s="569" t="s">
        <v>417</v>
      </c>
      <c r="B63" s="570"/>
      <c r="C63" s="458">
        <v>0</v>
      </c>
    </row>
    <row r="64" spans="1:3" ht="15">
      <c r="A64" s="606" t="s">
        <v>219</v>
      </c>
      <c r="B64" s="607"/>
      <c r="C64" s="460">
        <v>0</v>
      </c>
    </row>
    <row r="65" spans="1:5" ht="15">
      <c r="A65" s="606" t="s">
        <v>215</v>
      </c>
      <c r="B65" s="607"/>
      <c r="C65" s="460">
        <v>0</v>
      </c>
    </row>
    <row r="66" spans="1:5" ht="15">
      <c r="A66" s="608" t="s">
        <v>419</v>
      </c>
      <c r="B66" s="609"/>
      <c r="C66" s="459">
        <f>C63+C64-C65</f>
        <v>0</v>
      </c>
    </row>
    <row r="67" spans="1:5" ht="15">
      <c r="A67" s="588" t="s">
        <v>418</v>
      </c>
      <c r="B67" s="589"/>
      <c r="C67" s="590"/>
    </row>
    <row r="68" spans="1:5" ht="15">
      <c r="A68" s="569" t="s">
        <v>417</v>
      </c>
      <c r="B68" s="570"/>
      <c r="C68" s="458">
        <f>C45-C54-C63</f>
        <v>110460.16000000003</v>
      </c>
    </row>
    <row r="69" spans="1:5" ht="15.75" thickBot="1">
      <c r="A69" s="595" t="s">
        <v>416</v>
      </c>
      <c r="B69" s="596"/>
      <c r="C69" s="457">
        <f>C52-C61-C66</f>
        <v>116189.54000000004</v>
      </c>
    </row>
    <row r="77" spans="1:5" ht="15">
      <c r="A77" s="610" t="s">
        <v>415</v>
      </c>
      <c r="B77" s="611"/>
      <c r="C77" s="611"/>
      <c r="D77" s="611"/>
      <c r="E77" s="611"/>
    </row>
    <row r="78" spans="1:5" ht="14.25" thickBot="1">
      <c r="A78" s="456"/>
      <c r="B78" s="455"/>
      <c r="C78" s="455"/>
      <c r="D78" s="455"/>
      <c r="E78" s="455"/>
    </row>
    <row r="79" spans="1:5" ht="153.75" thickBot="1">
      <c r="A79" s="454" t="s">
        <v>23</v>
      </c>
      <c r="B79" s="453" t="s">
        <v>414</v>
      </c>
      <c r="C79" s="453" t="s">
        <v>413</v>
      </c>
      <c r="D79" s="453" t="s">
        <v>412</v>
      </c>
      <c r="E79" s="452" t="s">
        <v>225</v>
      </c>
    </row>
    <row r="80" spans="1:5" ht="14.25" thickBot="1">
      <c r="A80" s="451" t="s">
        <v>411</v>
      </c>
      <c r="B80" s="450">
        <v>0</v>
      </c>
      <c r="C80" s="450">
        <v>0</v>
      </c>
      <c r="D80" s="450">
        <v>0</v>
      </c>
      <c r="E80" s="449">
        <v>0</v>
      </c>
    </row>
    <row r="81" spans="1:5" ht="25.5">
      <c r="A81" s="444" t="s">
        <v>410</v>
      </c>
      <c r="B81" s="443"/>
      <c r="C81" s="443"/>
      <c r="D81" s="443"/>
      <c r="E81" s="442">
        <f>B81+C81+D81</f>
        <v>0</v>
      </c>
    </row>
    <row r="82" spans="1:5">
      <c r="A82" s="441" t="s">
        <v>219</v>
      </c>
      <c r="B82" s="440">
        <f>SUM(B83:B84)</f>
        <v>0</v>
      </c>
      <c r="C82" s="440">
        <f>SUM(C83:C84)</f>
        <v>0</v>
      </c>
      <c r="D82" s="440">
        <f>SUM(D83:D84)</f>
        <v>0</v>
      </c>
      <c r="E82" s="439">
        <f>SUM(E83:E84)</f>
        <v>0</v>
      </c>
    </row>
    <row r="83" spans="1:5">
      <c r="A83" s="438" t="s">
        <v>409</v>
      </c>
      <c r="B83" s="436"/>
      <c r="C83" s="436"/>
      <c r="D83" s="436"/>
      <c r="E83" s="435">
        <f>B83+C83+D83</f>
        <v>0</v>
      </c>
    </row>
    <row r="84" spans="1:5">
      <c r="A84" s="438" t="s">
        <v>408</v>
      </c>
      <c r="B84" s="436"/>
      <c r="C84" s="436"/>
      <c r="D84" s="436"/>
      <c r="E84" s="435">
        <f>B84+C84+D84</f>
        <v>0</v>
      </c>
    </row>
    <row r="85" spans="1:5">
      <c r="A85" s="441" t="s">
        <v>215</v>
      </c>
      <c r="B85" s="440">
        <f>SUM(B86:B88)</f>
        <v>0</v>
      </c>
      <c r="C85" s="440">
        <f>SUM(C86:C88)</f>
        <v>0</v>
      </c>
      <c r="D85" s="440">
        <f>SUM(D86:D88)</f>
        <v>0</v>
      </c>
      <c r="E85" s="439">
        <f>SUM(E86:E88)</f>
        <v>0</v>
      </c>
    </row>
    <row r="86" spans="1:5">
      <c r="A86" s="438" t="s">
        <v>407</v>
      </c>
      <c r="B86" s="436"/>
      <c r="C86" s="436"/>
      <c r="D86" s="436"/>
      <c r="E86" s="435">
        <f>B86+C86+D86</f>
        <v>0</v>
      </c>
    </row>
    <row r="87" spans="1:5">
      <c r="A87" s="438" t="s">
        <v>406</v>
      </c>
      <c r="B87" s="436"/>
      <c r="C87" s="436"/>
      <c r="D87" s="436"/>
      <c r="E87" s="435">
        <f>B87+C87+D87</f>
        <v>0</v>
      </c>
    </row>
    <row r="88" spans="1:5">
      <c r="A88" s="448" t="s">
        <v>405</v>
      </c>
      <c r="B88" s="436"/>
      <c r="C88" s="436"/>
      <c r="D88" s="436"/>
      <c r="E88" s="435">
        <f>B88+C88+D88</f>
        <v>0</v>
      </c>
    </row>
    <row r="89" spans="1:5" ht="26.25" thickBot="1">
      <c r="A89" s="434" t="s">
        <v>404</v>
      </c>
      <c r="B89" s="433">
        <f>B81+B82-B85</f>
        <v>0</v>
      </c>
      <c r="C89" s="433">
        <f>C81+C82-C85</f>
        <v>0</v>
      </c>
      <c r="D89" s="433">
        <f>D81+D82-D85</f>
        <v>0</v>
      </c>
      <c r="E89" s="432">
        <f>E81+E82-E85</f>
        <v>0</v>
      </c>
    </row>
    <row r="90" spans="1:5" ht="14.25" thickBot="1">
      <c r="A90" s="447" t="s">
        <v>403</v>
      </c>
      <c r="B90" s="446"/>
      <c r="C90" s="446"/>
      <c r="D90" s="446"/>
      <c r="E90" s="445"/>
    </row>
    <row r="91" spans="1:5">
      <c r="A91" s="444" t="s">
        <v>402</v>
      </c>
      <c r="B91" s="443"/>
      <c r="C91" s="443"/>
      <c r="D91" s="443"/>
      <c r="E91" s="442">
        <f>B91+C91+D91</f>
        <v>0</v>
      </c>
    </row>
    <row r="92" spans="1:5">
      <c r="A92" s="441" t="s">
        <v>219</v>
      </c>
      <c r="B92" s="440">
        <f>SUM(B93:B93)</f>
        <v>0</v>
      </c>
      <c r="C92" s="440">
        <f>SUM(C93:C93)</f>
        <v>0</v>
      </c>
      <c r="D92" s="440">
        <f>SUM(D93:D93)</f>
        <v>0</v>
      </c>
      <c r="E92" s="439">
        <f>SUM(E93:E93)</f>
        <v>0</v>
      </c>
    </row>
    <row r="93" spans="1:5">
      <c r="A93" s="438" t="s">
        <v>401</v>
      </c>
      <c r="B93" s="436"/>
      <c r="C93" s="436"/>
      <c r="D93" s="436"/>
      <c r="E93" s="435">
        <f>B93+C93+D93</f>
        <v>0</v>
      </c>
    </row>
    <row r="94" spans="1:5">
      <c r="A94" s="441" t="s">
        <v>215</v>
      </c>
      <c r="B94" s="440">
        <f>SUM(B95:B97)</f>
        <v>0</v>
      </c>
      <c r="C94" s="440">
        <f>SUM(C95:C97)</f>
        <v>0</v>
      </c>
      <c r="D94" s="440">
        <f>SUM(D95:D97)</f>
        <v>0</v>
      </c>
      <c r="E94" s="439">
        <f>SUM(E95:E97)</f>
        <v>0</v>
      </c>
    </row>
    <row r="95" spans="1:5">
      <c r="A95" s="438" t="s">
        <v>400</v>
      </c>
      <c r="B95" s="436"/>
      <c r="C95" s="436"/>
      <c r="D95" s="436"/>
      <c r="E95" s="435">
        <f>B95+C95+D95</f>
        <v>0</v>
      </c>
    </row>
    <row r="96" spans="1:5">
      <c r="A96" s="438" t="s">
        <v>399</v>
      </c>
      <c r="B96" s="436"/>
      <c r="C96" s="436"/>
      <c r="D96" s="436"/>
      <c r="E96" s="435">
        <f>B96+C96+D96</f>
        <v>0</v>
      </c>
    </row>
    <row r="97" spans="1:5">
      <c r="A97" s="437" t="s">
        <v>398</v>
      </c>
      <c r="B97" s="436"/>
      <c r="C97" s="436"/>
      <c r="D97" s="436"/>
      <c r="E97" s="435">
        <f>B97+C97+D97</f>
        <v>0</v>
      </c>
    </row>
    <row r="98" spans="1:5" ht="14.25" thickBot="1">
      <c r="A98" s="434" t="s">
        <v>397</v>
      </c>
      <c r="B98" s="433">
        <f>B91+B92-B94</f>
        <v>0</v>
      </c>
      <c r="C98" s="433">
        <f>C91+C92-C94</f>
        <v>0</v>
      </c>
      <c r="D98" s="433">
        <f>D91+D92-D94</f>
        <v>0</v>
      </c>
      <c r="E98" s="432">
        <f>E91+E92-E94</f>
        <v>0</v>
      </c>
    </row>
    <row r="106" spans="1:5" ht="48" customHeight="1">
      <c r="A106" s="526" t="s">
        <v>396</v>
      </c>
      <c r="B106" s="597"/>
      <c r="C106" s="597"/>
    </row>
    <row r="107" spans="1:5">
      <c r="A107" s="659"/>
      <c r="B107" s="660"/>
      <c r="C107" s="660"/>
    </row>
    <row r="108" spans="1:5">
      <c r="A108" s="431" t="s">
        <v>178</v>
      </c>
      <c r="B108" s="431" t="s">
        <v>164</v>
      </c>
      <c r="C108" s="431" t="s">
        <v>163</v>
      </c>
    </row>
    <row r="109" spans="1:5">
      <c r="A109" s="430" t="s">
        <v>395</v>
      </c>
      <c r="B109" s="386">
        <v>0</v>
      </c>
      <c r="C109" s="386">
        <v>0</v>
      </c>
    </row>
    <row r="110" spans="1:5">
      <c r="A110" s="429" t="s">
        <v>167</v>
      </c>
      <c r="B110" s="429"/>
      <c r="C110" s="429"/>
    </row>
    <row r="111" spans="1:5">
      <c r="A111" s="428" t="s">
        <v>394</v>
      </c>
      <c r="B111" s="427"/>
      <c r="C111" s="426"/>
    </row>
    <row r="114" spans="1:9" ht="15" customHeight="1">
      <c r="A114" s="526" t="s">
        <v>393</v>
      </c>
      <c r="B114" s="597"/>
      <c r="C114" s="597"/>
      <c r="D114" s="527"/>
      <c r="E114" s="527"/>
      <c r="F114" s="527"/>
      <c r="G114" s="527"/>
    </row>
    <row r="115" spans="1:9" ht="14.25" thickBot="1">
      <c r="A115" s="751"/>
      <c r="B115" s="752"/>
      <c r="C115" s="752"/>
    </row>
    <row r="116" spans="1:9" ht="13.5" customHeight="1">
      <c r="A116" s="755"/>
      <c r="B116" s="746" t="s">
        <v>392</v>
      </c>
      <c r="C116" s="747"/>
      <c r="D116" s="747"/>
      <c r="E116" s="747"/>
      <c r="F116" s="748"/>
      <c r="G116" s="746" t="s">
        <v>391</v>
      </c>
      <c r="H116" s="747"/>
      <c r="I116" s="748"/>
    </row>
    <row r="117" spans="1:9" ht="51">
      <c r="A117" s="756"/>
      <c r="B117" s="425" t="s">
        <v>390</v>
      </c>
      <c r="C117" s="424" t="s">
        <v>389</v>
      </c>
      <c r="D117" s="160" t="s">
        <v>359</v>
      </c>
      <c r="E117" s="160" t="s">
        <v>229</v>
      </c>
      <c r="F117" s="423" t="s">
        <v>388</v>
      </c>
      <c r="G117" s="422" t="s">
        <v>387</v>
      </c>
      <c r="H117" s="421" t="s">
        <v>386</v>
      </c>
      <c r="I117" s="420" t="s">
        <v>226</v>
      </c>
    </row>
    <row r="118" spans="1:9">
      <c r="A118" s="419" t="s">
        <v>164</v>
      </c>
      <c r="B118" s="418"/>
      <c r="C118" s="417">
        <v>46290.84</v>
      </c>
      <c r="D118" s="416"/>
      <c r="E118" s="406"/>
      <c r="F118" s="405"/>
      <c r="G118" s="404"/>
      <c r="H118" s="416"/>
      <c r="I118" s="415"/>
    </row>
    <row r="119" spans="1:9" ht="36">
      <c r="A119" s="414" t="s">
        <v>385</v>
      </c>
      <c r="B119" s="413"/>
      <c r="C119" s="412">
        <v>14548.43</v>
      </c>
      <c r="D119" s="411"/>
      <c r="E119" s="406"/>
      <c r="F119" s="405"/>
      <c r="G119" s="404"/>
      <c r="H119" s="411"/>
      <c r="I119" s="410"/>
    </row>
    <row r="120" spans="1:9" ht="36.75" thickBot="1">
      <c r="A120" s="409" t="s">
        <v>384</v>
      </c>
      <c r="B120" s="408"/>
      <c r="C120" s="407"/>
      <c r="D120" s="403"/>
      <c r="E120" s="406"/>
      <c r="F120" s="405"/>
      <c r="G120" s="404"/>
      <c r="H120" s="403"/>
      <c r="I120" s="402"/>
    </row>
    <row r="121" spans="1:9" ht="15.75" thickBot="1">
      <c r="A121" s="401" t="s">
        <v>163</v>
      </c>
      <c r="B121" s="400">
        <f t="shared" ref="B121:I121" si="10">B118+B119-B120</f>
        <v>0</v>
      </c>
      <c r="C121" s="399">
        <f t="shared" si="10"/>
        <v>60839.27</v>
      </c>
      <c r="D121" s="398">
        <f t="shared" si="10"/>
        <v>0</v>
      </c>
      <c r="E121" s="397">
        <f t="shared" si="10"/>
        <v>0</v>
      </c>
      <c r="F121" s="396">
        <f t="shared" si="10"/>
        <v>0</v>
      </c>
      <c r="G121" s="395">
        <f t="shared" si="10"/>
        <v>0</v>
      </c>
      <c r="H121" s="394">
        <f t="shared" si="10"/>
        <v>0</v>
      </c>
      <c r="I121" s="393">
        <f t="shared" si="10"/>
        <v>0</v>
      </c>
    </row>
    <row r="124" spans="1:9" ht="15" customHeight="1">
      <c r="A124" s="526" t="s">
        <v>383</v>
      </c>
      <c r="B124" s="597"/>
      <c r="C124" s="597"/>
    </row>
    <row r="125" spans="1:9" ht="14.25" thickBot="1">
      <c r="A125" s="751"/>
      <c r="B125" s="752"/>
      <c r="C125" s="752"/>
    </row>
    <row r="126" spans="1:9">
      <c r="A126" s="392" t="s">
        <v>178</v>
      </c>
      <c r="B126" s="388" t="s">
        <v>164</v>
      </c>
      <c r="C126" s="387" t="s">
        <v>163</v>
      </c>
    </row>
    <row r="127" spans="1:9" ht="26.25" thickBot="1">
      <c r="A127" s="391" t="s">
        <v>382</v>
      </c>
      <c r="B127" s="390">
        <v>84320241.870000005</v>
      </c>
      <c r="C127" s="389">
        <v>83440613.090000004</v>
      </c>
    </row>
    <row r="131" spans="1:4" ht="50.25" customHeight="1">
      <c r="A131" s="526" t="s">
        <v>381</v>
      </c>
      <c r="B131" s="597"/>
      <c r="C131" s="597"/>
      <c r="D131" s="527"/>
    </row>
    <row r="132" spans="1:4" ht="14.25" thickBot="1">
      <c r="A132" s="753"/>
      <c r="B132" s="754"/>
      <c r="C132" s="754"/>
    </row>
    <row r="133" spans="1:4">
      <c r="A133" s="757" t="s">
        <v>23</v>
      </c>
      <c r="B133" s="758"/>
      <c r="C133" s="388" t="s">
        <v>164</v>
      </c>
      <c r="D133" s="387" t="s">
        <v>163</v>
      </c>
    </row>
    <row r="134" spans="1:4" ht="66" customHeight="1">
      <c r="A134" s="759" t="s">
        <v>380</v>
      </c>
      <c r="B134" s="760"/>
      <c r="C134" s="386">
        <f>C136+SUM(C137:C140)</f>
        <v>0</v>
      </c>
      <c r="D134" s="385">
        <f>D136+SUM(D137:D140)</f>
        <v>0</v>
      </c>
    </row>
    <row r="135" spans="1:4">
      <c r="A135" s="761" t="s">
        <v>167</v>
      </c>
      <c r="B135" s="762"/>
      <c r="C135" s="384"/>
      <c r="D135" s="383"/>
    </row>
    <row r="136" spans="1:4">
      <c r="A136" s="749" t="s">
        <v>379</v>
      </c>
      <c r="B136" s="750"/>
      <c r="C136" s="382"/>
      <c r="D136" s="381"/>
    </row>
    <row r="137" spans="1:4" ht="13.5" customHeight="1">
      <c r="A137" s="691" t="s">
        <v>378</v>
      </c>
      <c r="B137" s="692"/>
      <c r="C137" s="380"/>
      <c r="D137" s="379"/>
    </row>
    <row r="138" spans="1:4" ht="13.5" customHeight="1">
      <c r="A138" s="691" t="s">
        <v>377</v>
      </c>
      <c r="B138" s="692"/>
      <c r="C138" s="380"/>
      <c r="D138" s="379"/>
    </row>
    <row r="139" spans="1:4">
      <c r="A139" s="691" t="s">
        <v>376</v>
      </c>
      <c r="B139" s="692"/>
      <c r="C139" s="380"/>
      <c r="D139" s="379"/>
    </row>
    <row r="140" spans="1:4">
      <c r="A140" s="691" t="s">
        <v>375</v>
      </c>
      <c r="B140" s="692"/>
      <c r="C140" s="380"/>
      <c r="D140" s="379"/>
    </row>
    <row r="158" spans="1:9" ht="13.5" customHeight="1">
      <c r="A158" s="614" t="s">
        <v>374</v>
      </c>
      <c r="B158" s="615"/>
      <c r="C158" s="615"/>
      <c r="D158" s="615"/>
      <c r="E158" s="615"/>
      <c r="F158" s="615"/>
      <c r="G158" s="615"/>
      <c r="H158" s="615"/>
      <c r="I158" s="615"/>
    </row>
    <row r="159" spans="1:9" ht="16.5" thickBot="1">
      <c r="A159" s="26"/>
      <c r="B159" s="378"/>
      <c r="C159" s="378"/>
      <c r="D159" s="378"/>
      <c r="E159" s="378" t="s">
        <v>139</v>
      </c>
      <c r="F159" s="377"/>
      <c r="G159" s="377"/>
      <c r="H159" s="377"/>
      <c r="I159" s="377"/>
    </row>
    <row r="160" spans="1:9" ht="89.25" customHeight="1" thickBot="1">
      <c r="A160" s="616" t="s">
        <v>373</v>
      </c>
      <c r="B160" s="617"/>
      <c r="C160" s="19" t="s">
        <v>372</v>
      </c>
      <c r="D160" s="20" t="s">
        <v>371</v>
      </c>
      <c r="E160" s="19" t="s">
        <v>370</v>
      </c>
      <c r="F160" s="277" t="s">
        <v>369</v>
      </c>
      <c r="G160" s="19" t="s">
        <v>368</v>
      </c>
      <c r="H160" s="19" t="s">
        <v>367</v>
      </c>
      <c r="I160" s="370" t="s">
        <v>366</v>
      </c>
    </row>
    <row r="161" spans="1:9">
      <c r="A161" s="376"/>
      <c r="B161" s="210" t="s">
        <v>164</v>
      </c>
      <c r="C161" s="375">
        <v>0</v>
      </c>
      <c r="D161" s="374">
        <v>0</v>
      </c>
      <c r="E161" s="373">
        <v>0</v>
      </c>
      <c r="F161" s="374">
        <v>0</v>
      </c>
      <c r="G161" s="373">
        <v>0</v>
      </c>
      <c r="H161" s="373">
        <v>0</v>
      </c>
      <c r="I161" s="372">
        <v>0</v>
      </c>
    </row>
    <row r="162" spans="1:9">
      <c r="A162" s="363"/>
      <c r="B162" s="362" t="s">
        <v>365</v>
      </c>
      <c r="C162" s="361"/>
      <c r="D162" s="360"/>
      <c r="E162" s="359"/>
      <c r="F162" s="360"/>
      <c r="G162" s="359"/>
      <c r="H162" s="359"/>
      <c r="I162" s="358"/>
    </row>
    <row r="163" spans="1:9">
      <c r="A163" s="357" t="s">
        <v>11</v>
      </c>
      <c r="B163" s="356"/>
      <c r="C163" s="355"/>
      <c r="D163" s="8"/>
      <c r="E163" s="7"/>
      <c r="F163" s="8"/>
      <c r="G163" s="7"/>
      <c r="H163" s="7"/>
      <c r="I163" s="354"/>
    </row>
    <row r="164" spans="1:9">
      <c r="A164" s="357" t="s">
        <v>10</v>
      </c>
      <c r="B164" s="356"/>
      <c r="C164" s="355"/>
      <c r="D164" s="8"/>
      <c r="E164" s="7"/>
      <c r="F164" s="8"/>
      <c r="G164" s="7"/>
      <c r="H164" s="7"/>
      <c r="I164" s="354"/>
    </row>
    <row r="165" spans="1:9" ht="14.25" thickBot="1">
      <c r="A165" s="353" t="s">
        <v>312</v>
      </c>
      <c r="B165" s="352"/>
      <c r="C165" s="351"/>
      <c r="D165" s="350"/>
      <c r="E165" s="349"/>
      <c r="F165" s="350"/>
      <c r="G165" s="349"/>
      <c r="H165" s="349"/>
      <c r="I165" s="348"/>
    </row>
    <row r="166" spans="1:9" ht="14.25" thickBot="1">
      <c r="A166" s="371"/>
      <c r="B166" s="346" t="s">
        <v>54</v>
      </c>
      <c r="C166" s="280">
        <v>0</v>
      </c>
      <c r="D166" s="280">
        <v>0</v>
      </c>
      <c r="E166" s="280">
        <f>SUM(E163:E165)</f>
        <v>0</v>
      </c>
      <c r="F166" s="280">
        <f>SUM(F163:F165)</f>
        <v>0</v>
      </c>
      <c r="G166" s="280">
        <f>SUM(G163:G165)</f>
        <v>0</v>
      </c>
      <c r="H166" s="280">
        <v>0</v>
      </c>
      <c r="I166" s="280">
        <v>0</v>
      </c>
    </row>
    <row r="167" spans="1:9" ht="87.75" customHeight="1" thickBot="1">
      <c r="A167" s="616" t="s">
        <v>373</v>
      </c>
      <c r="B167" s="618"/>
      <c r="C167" s="19" t="s">
        <v>372</v>
      </c>
      <c r="D167" s="20" t="s">
        <v>371</v>
      </c>
      <c r="E167" s="19" t="s">
        <v>370</v>
      </c>
      <c r="F167" s="277" t="s">
        <v>369</v>
      </c>
      <c r="G167" s="19" t="s">
        <v>368</v>
      </c>
      <c r="H167" s="19" t="s">
        <v>367</v>
      </c>
      <c r="I167" s="370" t="s">
        <v>366</v>
      </c>
    </row>
    <row r="168" spans="1:9" ht="14.25" thickBot="1">
      <c r="A168" s="369"/>
      <c r="B168" s="368" t="s">
        <v>163</v>
      </c>
      <c r="C168" s="367"/>
      <c r="D168" s="366"/>
      <c r="E168" s="365"/>
      <c r="F168" s="366"/>
      <c r="G168" s="365"/>
      <c r="H168" s="365"/>
      <c r="I168" s="364"/>
    </row>
    <row r="169" spans="1:9">
      <c r="A169" s="363"/>
      <c r="B169" s="362" t="s">
        <v>365</v>
      </c>
      <c r="C169" s="361"/>
      <c r="D169" s="360"/>
      <c r="E169" s="359"/>
      <c r="F169" s="360"/>
      <c r="G169" s="359"/>
      <c r="H169" s="359"/>
      <c r="I169" s="358"/>
    </row>
    <row r="170" spans="1:9">
      <c r="A170" s="357" t="s">
        <v>11</v>
      </c>
      <c r="B170" s="356"/>
      <c r="C170" s="355"/>
      <c r="D170" s="8"/>
      <c r="E170" s="7"/>
      <c r="F170" s="8"/>
      <c r="G170" s="7"/>
      <c r="H170" s="7"/>
      <c r="I170" s="354"/>
    </row>
    <row r="171" spans="1:9">
      <c r="A171" s="357" t="s">
        <v>10</v>
      </c>
      <c r="B171" s="356"/>
      <c r="C171" s="355"/>
      <c r="D171" s="8"/>
      <c r="E171" s="7"/>
      <c r="F171" s="8"/>
      <c r="G171" s="7"/>
      <c r="H171" s="7"/>
      <c r="I171" s="354"/>
    </row>
    <row r="172" spans="1:9" ht="14.25" thickBot="1">
      <c r="A172" s="353" t="s">
        <v>312</v>
      </c>
      <c r="B172" s="352"/>
      <c r="C172" s="351"/>
      <c r="D172" s="350"/>
      <c r="E172" s="349"/>
      <c r="F172" s="350"/>
      <c r="G172" s="349"/>
      <c r="H172" s="349"/>
      <c r="I172" s="348"/>
    </row>
    <row r="173" spans="1:9" ht="14.25" thickBot="1">
      <c r="A173" s="347"/>
      <c r="B173" s="346" t="s">
        <v>54</v>
      </c>
      <c r="C173" s="280">
        <v>0</v>
      </c>
      <c r="D173" s="345">
        <v>0</v>
      </c>
      <c r="E173" s="280">
        <f>SUM(E170:E172)</f>
        <v>0</v>
      </c>
      <c r="F173" s="280">
        <f>SUM(F170:F172)</f>
        <v>0</v>
      </c>
      <c r="G173" s="280">
        <f>SUM(G170:G172)</f>
        <v>0</v>
      </c>
      <c r="H173" s="280">
        <v>0</v>
      </c>
      <c r="I173" s="344">
        <v>0</v>
      </c>
    </row>
    <row r="176" spans="1:9" ht="15">
      <c r="A176" s="598" t="s">
        <v>364</v>
      </c>
      <c r="B176" s="599"/>
      <c r="C176" s="599"/>
      <c r="D176" s="599"/>
      <c r="E176" s="599"/>
      <c r="F176" s="599"/>
      <c r="G176" s="599"/>
      <c r="H176" s="599"/>
      <c r="I176" s="599"/>
    </row>
    <row r="177" spans="1:9" ht="14.25" thickBot="1">
      <c r="A177" s="92"/>
      <c r="B177" s="343"/>
      <c r="C177" s="343"/>
      <c r="D177" s="343"/>
      <c r="E177" s="92"/>
      <c r="F177" s="92"/>
      <c r="G177" s="92"/>
      <c r="H177" s="92"/>
      <c r="I177" s="92"/>
    </row>
    <row r="178" spans="1:9" ht="14.25" customHeight="1" thickBot="1">
      <c r="A178" s="600" t="s">
        <v>363</v>
      </c>
      <c r="B178" s="601"/>
      <c r="C178" s="601"/>
      <c r="D178" s="602"/>
      <c r="E178" s="621" t="s">
        <v>164</v>
      </c>
      <c r="F178" s="510" t="s">
        <v>362</v>
      </c>
      <c r="G178" s="511"/>
      <c r="H178" s="512"/>
      <c r="I178" s="623" t="s">
        <v>163</v>
      </c>
    </row>
    <row r="179" spans="1:9" ht="14.25" thickBot="1">
      <c r="A179" s="603"/>
      <c r="B179" s="604"/>
      <c r="C179" s="604"/>
      <c r="D179" s="605"/>
      <c r="E179" s="622"/>
      <c r="F179" s="340" t="s">
        <v>219</v>
      </c>
      <c r="G179" s="341" t="s">
        <v>361</v>
      </c>
      <c r="H179" s="340" t="s">
        <v>360</v>
      </c>
      <c r="I179" s="624"/>
    </row>
    <row r="180" spans="1:9" ht="13.5" customHeight="1">
      <c r="A180" s="339">
        <v>1</v>
      </c>
      <c r="B180" s="627" t="s">
        <v>359</v>
      </c>
      <c r="C180" s="628"/>
      <c r="D180" s="629"/>
      <c r="E180" s="338">
        <v>0</v>
      </c>
      <c r="F180" s="47">
        <v>0</v>
      </c>
      <c r="G180" s="47">
        <v>0</v>
      </c>
      <c r="H180" s="47">
        <v>0</v>
      </c>
      <c r="I180" s="337">
        <f>E180+F180-G180-H180</f>
        <v>0</v>
      </c>
    </row>
    <row r="181" spans="1:9" ht="13.5" customHeight="1">
      <c r="A181" s="336"/>
      <c r="B181" s="630" t="s">
        <v>356</v>
      </c>
      <c r="C181" s="631"/>
      <c r="D181" s="632"/>
      <c r="E181" s="335">
        <v>0</v>
      </c>
      <c r="F181" s="10">
        <v>0</v>
      </c>
      <c r="G181" s="10">
        <v>0</v>
      </c>
      <c r="H181" s="10">
        <v>0</v>
      </c>
      <c r="I181" s="58">
        <f>E181+F181-G181-H181</f>
        <v>0</v>
      </c>
    </row>
    <row r="182" spans="1:9" ht="13.5" customHeight="1">
      <c r="A182" s="333" t="s">
        <v>358</v>
      </c>
      <c r="B182" s="633" t="s">
        <v>357</v>
      </c>
      <c r="C182" s="634"/>
      <c r="D182" s="635"/>
      <c r="E182" s="330">
        <v>19659710.84</v>
      </c>
      <c r="F182" s="33">
        <f>966343.94+286.04+0.02</f>
        <v>966630</v>
      </c>
      <c r="G182" s="33">
        <v>0</v>
      </c>
      <c r="H182" s="33">
        <f>564736.83+156.06</f>
        <v>564892.89</v>
      </c>
      <c r="I182" s="334">
        <f>E182+F182-G182-H182</f>
        <v>20061447.949999999</v>
      </c>
    </row>
    <row r="183" spans="1:9" ht="13.5" customHeight="1">
      <c r="A183" s="333"/>
      <c r="B183" s="630" t="s">
        <v>356</v>
      </c>
      <c r="C183" s="631"/>
      <c r="D183" s="632"/>
      <c r="E183" s="332">
        <v>0</v>
      </c>
      <c r="F183" s="33">
        <v>0</v>
      </c>
      <c r="G183" s="33">
        <v>0</v>
      </c>
      <c r="H183" s="33">
        <v>0</v>
      </c>
      <c r="I183" s="33">
        <f>E183+F183-G183-H183</f>
        <v>0</v>
      </c>
    </row>
    <row r="184" spans="1:9" ht="14.25" customHeight="1" thickBot="1">
      <c r="A184" s="331" t="s">
        <v>355</v>
      </c>
      <c r="B184" s="633" t="s">
        <v>354</v>
      </c>
      <c r="C184" s="634"/>
      <c r="D184" s="635"/>
      <c r="E184" s="330">
        <v>8446919.7599999998</v>
      </c>
      <c r="F184" s="33">
        <v>703881.85</v>
      </c>
      <c r="G184" s="33">
        <v>0</v>
      </c>
      <c r="H184" s="33">
        <v>0</v>
      </c>
      <c r="I184" s="10">
        <f>E184+F184-G184-H184</f>
        <v>9150801.6099999994</v>
      </c>
    </row>
    <row r="185" spans="1:9" ht="14.25" thickBot="1">
      <c r="A185" s="636" t="s">
        <v>195</v>
      </c>
      <c r="B185" s="637"/>
      <c r="C185" s="637"/>
      <c r="D185" s="638"/>
      <c r="E185" s="329">
        <f>E180+E182+E184</f>
        <v>28106630.600000001</v>
      </c>
      <c r="F185" s="329">
        <f>F180+F182+F184</f>
        <v>1670511.85</v>
      </c>
      <c r="G185" s="329">
        <f>G180+G182+G184</f>
        <v>0</v>
      </c>
      <c r="H185" s="329">
        <f>H180+H182+H184</f>
        <v>564892.89</v>
      </c>
      <c r="I185" s="233">
        <f>I180+I182+I184</f>
        <v>29212249.559999999</v>
      </c>
    </row>
    <row r="186" spans="1:9">
      <c r="A186" s="62"/>
      <c r="B186" s="62"/>
      <c r="C186" s="62"/>
      <c r="D186" s="62"/>
      <c r="E186" s="62"/>
      <c r="F186" s="62"/>
      <c r="G186" s="62"/>
      <c r="H186" s="62"/>
      <c r="I186" s="62"/>
    </row>
    <row r="187" spans="1:9" ht="14.25">
      <c r="A187" s="328" t="s">
        <v>353</v>
      </c>
      <c r="B187" s="62"/>
      <c r="C187" s="62"/>
      <c r="D187" s="62"/>
      <c r="E187" s="62"/>
      <c r="F187" s="62"/>
      <c r="G187" s="62"/>
      <c r="H187" s="62"/>
      <c r="I187" s="62"/>
    </row>
    <row r="188" spans="1:9" ht="14.25">
      <c r="A188" s="328" t="s">
        <v>352</v>
      </c>
      <c r="B188" s="62"/>
      <c r="C188" s="62"/>
      <c r="D188" s="62"/>
      <c r="E188" s="62"/>
      <c r="F188" s="62"/>
      <c r="G188" s="62"/>
      <c r="H188" s="62"/>
      <c r="I188" s="62"/>
    </row>
    <row r="189" spans="1:9">
      <c r="A189" s="328"/>
      <c r="B189" s="62"/>
      <c r="C189" s="62"/>
      <c r="D189" s="62"/>
      <c r="E189" s="62"/>
      <c r="F189" s="62"/>
      <c r="G189" s="62"/>
      <c r="H189" s="62"/>
      <c r="I189" s="62"/>
    </row>
    <row r="191" spans="1:9" ht="14.25">
      <c r="A191" s="744" t="s">
        <v>351</v>
      </c>
      <c r="B191" s="744"/>
      <c r="C191" s="744"/>
      <c r="D191" s="744"/>
      <c r="E191" s="744"/>
      <c r="F191" s="744"/>
      <c r="G191" s="744"/>
    </row>
    <row r="192" spans="1:9" ht="14.25" thickBot="1">
      <c r="A192" s="262"/>
      <c r="B192" s="261"/>
      <c r="C192" s="50"/>
      <c r="D192" s="50"/>
      <c r="E192" s="50"/>
      <c r="F192" s="50"/>
      <c r="G192" s="50"/>
    </row>
    <row r="193" spans="1:7" ht="26.25" customHeight="1" thickBot="1">
      <c r="A193" s="625" t="s">
        <v>208</v>
      </c>
      <c r="B193" s="626"/>
      <c r="C193" s="260" t="s">
        <v>240</v>
      </c>
      <c r="D193" s="326" t="s">
        <v>350</v>
      </c>
      <c r="E193" s="327" t="s">
        <v>349</v>
      </c>
      <c r="F193" s="326" t="s">
        <v>348</v>
      </c>
      <c r="G193" s="342" t="s">
        <v>207</v>
      </c>
    </row>
    <row r="194" spans="1:7" ht="25.5" customHeight="1">
      <c r="A194" s="619" t="s">
        <v>347</v>
      </c>
      <c r="B194" s="620"/>
      <c r="C194" s="325">
        <v>0</v>
      </c>
      <c r="D194" s="325"/>
      <c r="E194" s="325"/>
      <c r="F194" s="325"/>
      <c r="G194" s="324">
        <f>C194+D194-E194-F194</f>
        <v>0</v>
      </c>
    </row>
    <row r="195" spans="1:7" ht="13.5" customHeight="1">
      <c r="A195" s="591" t="s">
        <v>346</v>
      </c>
      <c r="B195" s="592"/>
      <c r="C195" s="323">
        <v>0</v>
      </c>
      <c r="D195" s="323"/>
      <c r="E195" s="323"/>
      <c r="F195" s="323"/>
      <c r="G195" s="318">
        <f t="shared" ref="G195:G202" si="11">C195+D195-E195-F195</f>
        <v>0</v>
      </c>
    </row>
    <row r="196" spans="1:7" ht="13.5" customHeight="1">
      <c r="A196" s="591" t="s">
        <v>345</v>
      </c>
      <c r="B196" s="592"/>
      <c r="C196" s="323">
        <v>0</v>
      </c>
      <c r="D196" s="323"/>
      <c r="E196" s="323"/>
      <c r="F196" s="323"/>
      <c r="G196" s="318">
        <f t="shared" si="11"/>
        <v>0</v>
      </c>
    </row>
    <row r="197" spans="1:7" ht="38.25" customHeight="1">
      <c r="A197" s="591" t="s">
        <v>344</v>
      </c>
      <c r="B197" s="592"/>
      <c r="C197" s="323">
        <v>0</v>
      </c>
      <c r="D197" s="323"/>
      <c r="E197" s="323"/>
      <c r="F197" s="323"/>
      <c r="G197" s="318">
        <f t="shared" si="11"/>
        <v>0</v>
      </c>
    </row>
    <row r="198" spans="1:7" ht="25.5" customHeight="1">
      <c r="A198" s="591" t="s">
        <v>343</v>
      </c>
      <c r="B198" s="592"/>
      <c r="C198" s="323">
        <v>0</v>
      </c>
      <c r="D198" s="323"/>
      <c r="E198" s="323"/>
      <c r="F198" s="323"/>
      <c r="G198" s="318">
        <f t="shared" si="11"/>
        <v>0</v>
      </c>
    </row>
    <row r="199" spans="1:7" ht="13.5" customHeight="1">
      <c r="A199" s="513" t="s">
        <v>342</v>
      </c>
      <c r="B199" s="592"/>
      <c r="C199" s="323">
        <v>0</v>
      </c>
      <c r="D199" s="323"/>
      <c r="E199" s="323"/>
      <c r="F199" s="323"/>
      <c r="G199" s="318">
        <f t="shared" si="11"/>
        <v>0</v>
      </c>
    </row>
    <row r="200" spans="1:7" ht="24.75" customHeight="1">
      <c r="A200" s="513" t="s">
        <v>341</v>
      </c>
      <c r="B200" s="592"/>
      <c r="C200" s="323">
        <v>0</v>
      </c>
      <c r="D200" s="323"/>
      <c r="E200" s="323"/>
      <c r="F200" s="323"/>
      <c r="G200" s="318">
        <f t="shared" si="11"/>
        <v>0</v>
      </c>
    </row>
    <row r="201" spans="1:7" ht="27.75" customHeight="1">
      <c r="A201" s="513" t="s">
        <v>340</v>
      </c>
      <c r="B201" s="592"/>
      <c r="C201" s="323">
        <v>0</v>
      </c>
      <c r="D201" s="323"/>
      <c r="E201" s="323"/>
      <c r="F201" s="323"/>
      <c r="G201" s="318">
        <f t="shared" si="11"/>
        <v>0</v>
      </c>
    </row>
    <row r="202" spans="1:7" ht="26.25" customHeight="1" thickBot="1">
      <c r="A202" s="639" t="s">
        <v>339</v>
      </c>
      <c r="B202" s="640"/>
      <c r="C202" s="322">
        <v>1022500</v>
      </c>
      <c r="D202" s="322">
        <v>22500</v>
      </c>
      <c r="E202" s="322"/>
      <c r="F202" s="322"/>
      <c r="G202" s="321">
        <f t="shared" si="11"/>
        <v>1045000</v>
      </c>
    </row>
    <row r="203" spans="1:7">
      <c r="A203" s="645" t="s">
        <v>338</v>
      </c>
      <c r="B203" s="620"/>
      <c r="C203" s="320">
        <f>SUM(C204:C223)</f>
        <v>3590374</v>
      </c>
      <c r="D203" s="320">
        <f>SUM(D204:D223)</f>
        <v>15153332.74</v>
      </c>
      <c r="E203" s="320">
        <f>SUM(E204:E223)</f>
        <v>0</v>
      </c>
      <c r="F203" s="320">
        <f>SUM(F204:F223)</f>
        <v>0</v>
      </c>
      <c r="G203" s="319">
        <f>SUM(G204:G223)</f>
        <v>18743706.740000002</v>
      </c>
    </row>
    <row r="204" spans="1:7">
      <c r="A204" s="641" t="s">
        <v>290</v>
      </c>
      <c r="B204" s="592"/>
      <c r="C204" s="253">
        <v>0</v>
      </c>
      <c r="D204" s="253">
        <v>5000</v>
      </c>
      <c r="E204" s="317"/>
      <c r="F204" s="317"/>
      <c r="G204" s="318">
        <f t="shared" ref="G204:G223" si="12">C204+D204-E204-F204</f>
        <v>5000</v>
      </c>
    </row>
    <row r="205" spans="1:7" ht="13.5" customHeight="1">
      <c r="A205" s="641" t="s">
        <v>289</v>
      </c>
      <c r="B205" s="592"/>
      <c r="C205" s="253">
        <v>0</v>
      </c>
      <c r="D205" s="253"/>
      <c r="E205" s="317"/>
      <c r="F205" s="317"/>
      <c r="G205" s="318">
        <f t="shared" si="12"/>
        <v>0</v>
      </c>
    </row>
    <row r="206" spans="1:7" ht="13.5" customHeight="1">
      <c r="A206" s="641" t="s">
        <v>288</v>
      </c>
      <c r="B206" s="592"/>
      <c r="C206" s="253">
        <v>0</v>
      </c>
      <c r="D206" s="253"/>
      <c r="E206" s="317"/>
      <c r="F206" s="317"/>
      <c r="G206" s="318">
        <f t="shared" si="12"/>
        <v>0</v>
      </c>
    </row>
    <row r="207" spans="1:7" ht="13.5" customHeight="1">
      <c r="A207" s="646" t="s">
        <v>287</v>
      </c>
      <c r="B207" s="592"/>
      <c r="C207" s="253">
        <v>0</v>
      </c>
      <c r="D207" s="253"/>
      <c r="E207" s="317"/>
      <c r="F207" s="317"/>
      <c r="G207" s="318">
        <f t="shared" si="12"/>
        <v>0</v>
      </c>
    </row>
    <row r="208" spans="1:7" ht="13.5" customHeight="1">
      <c r="A208" s="504" t="s">
        <v>286</v>
      </c>
      <c r="B208" s="592"/>
      <c r="C208" s="253">
        <v>0</v>
      </c>
      <c r="D208" s="253"/>
      <c r="E208" s="317"/>
      <c r="F208" s="317"/>
      <c r="G208" s="318">
        <f t="shared" si="12"/>
        <v>0</v>
      </c>
    </row>
    <row r="209" spans="1:7" ht="13.5" customHeight="1">
      <c r="A209" s="504" t="s">
        <v>285</v>
      </c>
      <c r="B209" s="592"/>
      <c r="C209" s="253">
        <v>0</v>
      </c>
      <c r="D209" s="253"/>
      <c r="E209" s="317"/>
      <c r="F209" s="317"/>
      <c r="G209" s="318">
        <f t="shared" si="12"/>
        <v>0</v>
      </c>
    </row>
    <row r="210" spans="1:7" ht="13.5" customHeight="1">
      <c r="A210" s="504" t="s">
        <v>284</v>
      </c>
      <c r="B210" s="592"/>
      <c r="C210" s="253">
        <v>0</v>
      </c>
      <c r="D210" s="253"/>
      <c r="E210" s="317"/>
      <c r="F210" s="317"/>
      <c r="G210" s="318">
        <f t="shared" si="12"/>
        <v>0</v>
      </c>
    </row>
    <row r="211" spans="1:7" ht="13.5" customHeight="1">
      <c r="A211" s="504" t="s">
        <v>283</v>
      </c>
      <c r="B211" s="592"/>
      <c r="C211" s="253">
        <v>0</v>
      </c>
      <c r="D211" s="253"/>
      <c r="E211" s="317"/>
      <c r="F211" s="317"/>
      <c r="G211" s="318">
        <f t="shared" si="12"/>
        <v>0</v>
      </c>
    </row>
    <row r="212" spans="1:7" ht="13.5" customHeight="1">
      <c r="A212" s="504" t="s">
        <v>282</v>
      </c>
      <c r="B212" s="592"/>
      <c r="C212" s="253">
        <v>0</v>
      </c>
      <c r="D212" s="253"/>
      <c r="E212" s="317"/>
      <c r="F212" s="317"/>
      <c r="G212" s="318">
        <f t="shared" si="12"/>
        <v>0</v>
      </c>
    </row>
    <row r="213" spans="1:7" ht="13.5" customHeight="1">
      <c r="A213" s="504" t="s">
        <v>281</v>
      </c>
      <c r="B213" s="592"/>
      <c r="C213" s="253">
        <v>0</v>
      </c>
      <c r="D213" s="253"/>
      <c r="E213" s="317"/>
      <c r="F213" s="317"/>
      <c r="G213" s="318">
        <f t="shared" si="12"/>
        <v>0</v>
      </c>
    </row>
    <row r="214" spans="1:7">
      <c r="A214" s="504" t="s">
        <v>280</v>
      </c>
      <c r="B214" s="592"/>
      <c r="C214" s="253">
        <v>0</v>
      </c>
      <c r="D214" s="253"/>
      <c r="E214" s="317"/>
      <c r="F214" s="317"/>
      <c r="G214" s="318">
        <f t="shared" si="12"/>
        <v>0</v>
      </c>
    </row>
    <row r="215" spans="1:7">
      <c r="A215" s="504" t="s">
        <v>279</v>
      </c>
      <c r="B215" s="592"/>
      <c r="C215" s="253">
        <v>0</v>
      </c>
      <c r="D215" s="253"/>
      <c r="E215" s="317"/>
      <c r="F215" s="317"/>
      <c r="G215" s="318">
        <f t="shared" si="12"/>
        <v>0</v>
      </c>
    </row>
    <row r="216" spans="1:7">
      <c r="A216" s="504" t="s">
        <v>278</v>
      </c>
      <c r="B216" s="592"/>
      <c r="C216" s="253">
        <v>0</v>
      </c>
      <c r="D216" s="253"/>
      <c r="E216" s="317"/>
      <c r="F216" s="317"/>
      <c r="G216" s="318">
        <f t="shared" si="12"/>
        <v>0</v>
      </c>
    </row>
    <row r="217" spans="1:7">
      <c r="A217" s="642" t="s">
        <v>277</v>
      </c>
      <c r="B217" s="592"/>
      <c r="C217" s="253">
        <v>0</v>
      </c>
      <c r="D217" s="253"/>
      <c r="E217" s="317"/>
      <c r="F217" s="317"/>
      <c r="G217" s="318">
        <f>C217+D217-E217-F217</f>
        <v>0</v>
      </c>
    </row>
    <row r="218" spans="1:7" ht="13.5" customHeight="1">
      <c r="A218" s="642" t="s">
        <v>276</v>
      </c>
      <c r="B218" s="592"/>
      <c r="C218" s="253">
        <v>0</v>
      </c>
      <c r="D218" s="253"/>
      <c r="E218" s="317"/>
      <c r="F218" s="317"/>
      <c r="G218" s="318">
        <f>C218+D218-E218-F218</f>
        <v>0</v>
      </c>
    </row>
    <row r="219" spans="1:7" ht="13.5" customHeight="1">
      <c r="A219" s="646" t="s">
        <v>275</v>
      </c>
      <c r="B219" s="592"/>
      <c r="C219" s="253">
        <v>0</v>
      </c>
      <c r="D219" s="253">
        <v>1252550</v>
      </c>
      <c r="E219" s="317"/>
      <c r="F219" s="317"/>
      <c r="G219" s="318">
        <f t="shared" si="12"/>
        <v>1252550</v>
      </c>
    </row>
    <row r="220" spans="1:7">
      <c r="A220" s="646" t="s">
        <v>274</v>
      </c>
      <c r="B220" s="592"/>
      <c r="C220" s="253">
        <v>0</v>
      </c>
      <c r="D220" s="253"/>
      <c r="E220" s="317"/>
      <c r="F220" s="317"/>
      <c r="G220" s="318">
        <f t="shared" si="12"/>
        <v>0</v>
      </c>
    </row>
    <row r="221" spans="1:7">
      <c r="A221" s="642" t="s">
        <v>273</v>
      </c>
      <c r="B221" s="592"/>
      <c r="C221" s="253">
        <v>0</v>
      </c>
      <c r="D221" s="253"/>
      <c r="E221" s="317"/>
      <c r="F221" s="317"/>
      <c r="G221" s="318">
        <f t="shared" si="12"/>
        <v>0</v>
      </c>
    </row>
    <row r="222" spans="1:7">
      <c r="A222" s="642" t="s">
        <v>272</v>
      </c>
      <c r="B222" s="592"/>
      <c r="C222" s="253">
        <v>0</v>
      </c>
      <c r="D222" s="253"/>
      <c r="E222" s="317"/>
      <c r="F222" s="317"/>
      <c r="G222" s="318">
        <f t="shared" si="12"/>
        <v>0</v>
      </c>
    </row>
    <row r="223" spans="1:7" ht="14.25" thickBot="1">
      <c r="A223" s="647" t="s">
        <v>39</v>
      </c>
      <c r="B223" s="640"/>
      <c r="C223" s="252">
        <v>3590374</v>
      </c>
      <c r="D223" s="252">
        <v>13895782.74</v>
      </c>
      <c r="E223" s="317"/>
      <c r="F223" s="317"/>
      <c r="G223" s="316">
        <f t="shared" si="12"/>
        <v>17486156.740000002</v>
      </c>
    </row>
    <row r="224" spans="1:7" ht="14.25" thickBot="1">
      <c r="A224" s="648" t="s">
        <v>26</v>
      </c>
      <c r="B224" s="745"/>
      <c r="C224" s="315">
        <f>SUM(C194:C205)</f>
        <v>4612874</v>
      </c>
      <c r="D224" s="315">
        <f>SUM(D194:D203)</f>
        <v>15175832.74</v>
      </c>
      <c r="E224" s="315">
        <f>SUM(E194:E203)</f>
        <v>0</v>
      </c>
      <c r="F224" s="315">
        <f>SUM(F194:F203)</f>
        <v>0</v>
      </c>
      <c r="G224" s="315">
        <f>SUM(G194:G203)</f>
        <v>19788706.740000002</v>
      </c>
    </row>
    <row r="225" spans="1:7">
      <c r="A225" s="62"/>
      <c r="B225" s="62"/>
      <c r="C225" s="62"/>
      <c r="D225" s="62"/>
      <c r="E225" s="62"/>
      <c r="F225" s="62"/>
      <c r="G225" s="62"/>
    </row>
    <row r="226" spans="1:7" ht="14.25" customHeight="1">
      <c r="A226" s="314"/>
      <c r="B226" s="314"/>
      <c r="C226" s="314"/>
      <c r="D226" s="314"/>
      <c r="E226" s="314"/>
      <c r="F226" s="314"/>
      <c r="G226" s="314"/>
    </row>
    <row r="227" spans="1:7" ht="14.25">
      <c r="A227" s="614" t="s">
        <v>337</v>
      </c>
      <c r="B227" s="614"/>
      <c r="C227" s="614"/>
    </row>
    <row r="228" spans="1:7" ht="15">
      <c r="A228" s="2"/>
      <c r="B228" s="2"/>
      <c r="C228" s="2"/>
    </row>
    <row r="229" spans="1:7" ht="19.5" thickBot="1">
      <c r="A229" s="313"/>
      <c r="B229" s="313"/>
      <c r="C229" s="313"/>
    </row>
    <row r="230" spans="1:7" ht="14.25" thickBot="1">
      <c r="A230" s="648" t="s">
        <v>23</v>
      </c>
      <c r="B230" s="649"/>
      <c r="C230" s="312" t="s">
        <v>164</v>
      </c>
      <c r="D230" s="48" t="s">
        <v>163</v>
      </c>
    </row>
    <row r="231" spans="1:7" ht="13.5" customHeight="1" thickBot="1">
      <c r="A231" s="648" t="s">
        <v>336</v>
      </c>
      <c r="B231" s="649"/>
      <c r="C231" s="312"/>
      <c r="D231" s="48"/>
    </row>
    <row r="232" spans="1:7">
      <c r="A232" s="650" t="s">
        <v>333</v>
      </c>
      <c r="B232" s="651"/>
      <c r="C232" s="308">
        <v>0</v>
      </c>
      <c r="D232" s="307">
        <v>0</v>
      </c>
    </row>
    <row r="233" spans="1:7">
      <c r="A233" s="652" t="s">
        <v>332</v>
      </c>
      <c r="B233" s="653"/>
      <c r="C233" s="306">
        <v>0</v>
      </c>
      <c r="D233" s="166">
        <v>0</v>
      </c>
    </row>
    <row r="234" spans="1:7" ht="26.25" customHeight="1" thickBot="1">
      <c r="A234" s="643" t="s">
        <v>331</v>
      </c>
      <c r="B234" s="644"/>
      <c r="C234" s="306">
        <v>0</v>
      </c>
      <c r="D234" s="166">
        <v>0</v>
      </c>
    </row>
    <row r="235" spans="1:7" ht="25.5" customHeight="1" thickBot="1">
      <c r="A235" s="648" t="s">
        <v>335</v>
      </c>
      <c r="B235" s="649"/>
      <c r="C235" s="311">
        <f>SUM(C236:C238)</f>
        <v>9980.25</v>
      </c>
      <c r="D235" s="310">
        <f>SUM(D236:D238)</f>
        <v>9478.2999999999993</v>
      </c>
    </row>
    <row r="236" spans="1:7">
      <c r="A236" s="650" t="s">
        <v>333</v>
      </c>
      <c r="B236" s="651"/>
      <c r="C236" s="308">
        <v>1003.9</v>
      </c>
      <c r="D236" s="307">
        <v>1003.9</v>
      </c>
    </row>
    <row r="237" spans="1:7">
      <c r="A237" s="652" t="s">
        <v>332</v>
      </c>
      <c r="B237" s="653"/>
      <c r="C237" s="306">
        <v>1003.9</v>
      </c>
      <c r="D237" s="166">
        <v>1003.9</v>
      </c>
    </row>
    <row r="238" spans="1:7" ht="26.25" customHeight="1" thickBot="1">
      <c r="A238" s="643" t="s">
        <v>331</v>
      </c>
      <c r="B238" s="644"/>
      <c r="C238" s="306">
        <v>7972.45</v>
      </c>
      <c r="D238" s="166">
        <v>7470.5</v>
      </c>
    </row>
    <row r="239" spans="1:7" ht="25.5" customHeight="1" thickBot="1">
      <c r="A239" s="648" t="s">
        <v>334</v>
      </c>
      <c r="B239" s="649"/>
      <c r="C239" s="309">
        <f>SUM(C240:C242)</f>
        <v>0</v>
      </c>
      <c r="D239" s="163">
        <f>SUM(D240:D242)</f>
        <v>0</v>
      </c>
    </row>
    <row r="240" spans="1:7">
      <c r="A240" s="650" t="s">
        <v>333</v>
      </c>
      <c r="B240" s="651"/>
      <c r="C240" s="308">
        <v>0</v>
      </c>
      <c r="D240" s="307">
        <v>0</v>
      </c>
    </row>
    <row r="241" spans="1:4">
      <c r="A241" s="652" t="s">
        <v>332</v>
      </c>
      <c r="B241" s="653"/>
      <c r="C241" s="306">
        <v>0</v>
      </c>
      <c r="D241" s="166">
        <v>0</v>
      </c>
    </row>
    <row r="242" spans="1:4" ht="14.25" thickBot="1">
      <c r="A242" s="643" t="s">
        <v>331</v>
      </c>
      <c r="B242" s="644"/>
      <c r="C242" s="306">
        <v>0</v>
      </c>
      <c r="D242" s="166">
        <v>0</v>
      </c>
    </row>
    <row r="243" spans="1:4" ht="14.25" thickBot="1">
      <c r="A243" s="648" t="s">
        <v>330</v>
      </c>
      <c r="B243" s="649"/>
      <c r="C243" s="305">
        <f>C235+C239</f>
        <v>9980.25</v>
      </c>
      <c r="D243" s="163">
        <f>D235+D239</f>
        <v>9478.2999999999993</v>
      </c>
    </row>
    <row r="245" spans="1:4" ht="60.75" customHeight="1"/>
    <row r="246" spans="1:4" ht="14.25">
      <c r="A246" s="614" t="s">
        <v>329</v>
      </c>
      <c r="B246" s="614"/>
      <c r="C246" s="614"/>
      <c r="D246" s="615"/>
    </row>
    <row r="247" spans="1:4" ht="14.25" thickBot="1">
      <c r="A247" s="304"/>
      <c r="B247" s="304"/>
      <c r="C247" s="304"/>
    </row>
    <row r="248" spans="1:4" ht="25.5" customHeight="1" thickBot="1">
      <c r="A248" s="699" t="s">
        <v>328</v>
      </c>
      <c r="B248" s="700"/>
      <c r="C248" s="277" t="s">
        <v>240</v>
      </c>
      <c r="D248" s="223" t="s">
        <v>207</v>
      </c>
    </row>
    <row r="249" spans="1:4" ht="26.25" customHeight="1">
      <c r="A249" s="674" t="s">
        <v>327</v>
      </c>
      <c r="B249" s="675"/>
      <c r="C249" s="303">
        <v>0</v>
      </c>
      <c r="D249" s="302">
        <v>0</v>
      </c>
    </row>
    <row r="250" spans="1:4" ht="14.25" thickBot="1">
      <c r="A250" s="680" t="s">
        <v>326</v>
      </c>
      <c r="B250" s="681"/>
      <c r="C250" s="301">
        <v>0</v>
      </c>
      <c r="D250" s="300">
        <v>0</v>
      </c>
    </row>
    <row r="251" spans="1:4" ht="14.25" thickBot="1">
      <c r="A251" s="703" t="s">
        <v>26</v>
      </c>
      <c r="B251" s="704"/>
      <c r="C251" s="299">
        <f>SUM(C249:C250)</f>
        <v>0</v>
      </c>
      <c r="D251" s="298">
        <f>SUM(D249:D250)</f>
        <v>0</v>
      </c>
    </row>
    <row r="255" spans="1:4" ht="15">
      <c r="A255"/>
      <c r="B255"/>
      <c r="C255"/>
      <c r="D255"/>
    </row>
    <row r="256" spans="1:4" ht="14.25" hidden="1" customHeight="1"/>
    <row r="257" spans="1:5" ht="14.25">
      <c r="A257" s="705" t="s">
        <v>325</v>
      </c>
      <c r="B257" s="705"/>
      <c r="C257" s="705"/>
      <c r="D257" s="705"/>
      <c r="E257" s="705"/>
    </row>
    <row r="258" spans="1:5" ht="14.25" thickBot="1">
      <c r="A258" s="297"/>
      <c r="B258" s="296"/>
      <c r="C258" s="296"/>
      <c r="D258" s="296"/>
      <c r="E258" s="296"/>
    </row>
    <row r="259" spans="1:5" ht="14.25" thickBot="1">
      <c r="A259" s="21" t="s">
        <v>324</v>
      </c>
      <c r="B259" s="706" t="s">
        <v>14</v>
      </c>
      <c r="C259" s="685"/>
      <c r="D259" s="706" t="s">
        <v>323</v>
      </c>
      <c r="E259" s="685"/>
    </row>
    <row r="260" spans="1:5" ht="14.25" thickBot="1">
      <c r="A260" s="295"/>
      <c r="B260" s="138" t="s">
        <v>322</v>
      </c>
      <c r="C260" s="25" t="s">
        <v>321</v>
      </c>
      <c r="D260" s="294" t="s">
        <v>320</v>
      </c>
      <c r="E260" s="25" t="s">
        <v>319</v>
      </c>
    </row>
    <row r="261" spans="1:5" ht="14.25" thickBot="1">
      <c r="A261" s="292" t="s">
        <v>318</v>
      </c>
      <c r="B261" s="706"/>
      <c r="C261" s="763"/>
      <c r="D261" s="763"/>
      <c r="E261" s="764"/>
    </row>
    <row r="262" spans="1:5">
      <c r="A262" s="288" t="s">
        <v>316</v>
      </c>
      <c r="B262" s="289"/>
      <c r="C262" s="289"/>
      <c r="D262" s="290"/>
      <c r="E262" s="289"/>
    </row>
    <row r="263" spans="1:5" ht="25.5">
      <c r="A263" s="288" t="s">
        <v>315</v>
      </c>
      <c r="B263" s="289"/>
      <c r="C263" s="289"/>
      <c r="D263" s="290"/>
      <c r="E263" s="289"/>
    </row>
    <row r="264" spans="1:5">
      <c r="A264" s="288" t="s">
        <v>314</v>
      </c>
      <c r="B264" s="289"/>
      <c r="C264" s="289"/>
      <c r="D264" s="290"/>
      <c r="E264" s="289"/>
    </row>
    <row r="265" spans="1:5">
      <c r="A265" s="288" t="s">
        <v>313</v>
      </c>
      <c r="B265" s="285"/>
      <c r="C265" s="285"/>
      <c r="D265" s="286"/>
      <c r="E265" s="285"/>
    </row>
    <row r="266" spans="1:5">
      <c r="A266" s="287" t="s">
        <v>312</v>
      </c>
      <c r="B266" s="285"/>
      <c r="C266" s="285"/>
      <c r="D266" s="286"/>
      <c r="E266" s="285"/>
    </row>
    <row r="267" spans="1:5" ht="14.25" thickBot="1">
      <c r="A267" s="284" t="s">
        <v>312</v>
      </c>
      <c r="B267" s="282"/>
      <c r="C267" s="282"/>
      <c r="D267" s="283"/>
      <c r="E267" s="282"/>
    </row>
    <row r="268" spans="1:5" ht="14.25" thickBot="1">
      <c r="A268" s="293" t="s">
        <v>26</v>
      </c>
      <c r="B268" s="280">
        <f>SUM(B262:B265)</f>
        <v>0</v>
      </c>
      <c r="C268" s="280">
        <f>SUM(C262:C265)</f>
        <v>0</v>
      </c>
      <c r="D268" s="280">
        <f>SUM(D262:D265)</f>
        <v>0</v>
      </c>
      <c r="E268" s="280">
        <f>SUM(E262:E265)</f>
        <v>0</v>
      </c>
    </row>
    <row r="269" spans="1:5" ht="14.25" thickBot="1">
      <c r="A269" s="292" t="s">
        <v>317</v>
      </c>
      <c r="B269" s="706"/>
      <c r="C269" s="763"/>
      <c r="D269" s="763"/>
      <c r="E269" s="764"/>
    </row>
    <row r="270" spans="1:5">
      <c r="A270" s="288" t="s">
        <v>316</v>
      </c>
      <c r="B270" s="289"/>
      <c r="C270" s="289"/>
      <c r="D270" s="290"/>
      <c r="E270" s="289"/>
    </row>
    <row r="271" spans="1:5" ht="25.5">
      <c r="A271" s="288" t="s">
        <v>315</v>
      </c>
      <c r="B271" s="289"/>
      <c r="C271" s="289"/>
      <c r="D271" s="290"/>
      <c r="E271" s="289"/>
    </row>
    <row r="272" spans="1:5">
      <c r="A272" s="288" t="s">
        <v>314</v>
      </c>
      <c r="B272" s="289"/>
      <c r="C272" s="289"/>
      <c r="D272" s="290"/>
      <c r="E272" s="289"/>
    </row>
    <row r="273" spans="1:7">
      <c r="A273" s="288" t="s">
        <v>313</v>
      </c>
      <c r="B273" s="285"/>
      <c r="C273" s="285"/>
      <c r="D273" s="286"/>
      <c r="E273" s="285"/>
    </row>
    <row r="274" spans="1:7">
      <c r="A274" s="287" t="s">
        <v>312</v>
      </c>
      <c r="B274" s="285"/>
      <c r="C274" s="285"/>
      <c r="D274" s="286"/>
      <c r="E274" s="285"/>
    </row>
    <row r="275" spans="1:7" ht="14.25" thickBot="1">
      <c r="A275" s="284" t="s">
        <v>312</v>
      </c>
      <c r="B275" s="282"/>
      <c r="C275" s="282"/>
      <c r="D275" s="283"/>
      <c r="E275" s="282"/>
    </row>
    <row r="276" spans="1:7" ht="14.25" thickBot="1">
      <c r="A276" s="281" t="s">
        <v>26</v>
      </c>
      <c r="B276" s="280">
        <f>SUM(B270:B273)</f>
        <v>0</v>
      </c>
      <c r="C276" s="280">
        <f>SUM(C270:C273)</f>
        <v>0</v>
      </c>
      <c r="D276" s="280">
        <f>SUM(D270:D273)</f>
        <v>0</v>
      </c>
      <c r="E276" s="280">
        <f>SUM(E270:E273)</f>
        <v>0</v>
      </c>
    </row>
    <row r="277" spans="1:7" ht="15">
      <c r="A277"/>
      <c r="B277"/>
      <c r="C277"/>
      <c r="D277"/>
      <c r="E277"/>
      <c r="F277"/>
      <c r="G277"/>
    </row>
    <row r="278" spans="1:7" ht="29.25" hidden="1" customHeight="1"/>
    <row r="279" spans="1:7" ht="14.25">
      <c r="A279" s="614" t="s">
        <v>311</v>
      </c>
      <c r="B279" s="614"/>
      <c r="C279" s="614"/>
      <c r="D279" s="615"/>
      <c r="G279" s="278"/>
    </row>
    <row r="280" spans="1:7" ht="14.25" thickBot="1">
      <c r="A280" s="279"/>
      <c r="B280" s="17"/>
      <c r="C280" s="17"/>
      <c r="G280" s="278"/>
    </row>
    <row r="281" spans="1:7" ht="25.5" customHeight="1" thickBot="1">
      <c r="A281" s="616" t="s">
        <v>310</v>
      </c>
      <c r="B281" s="618"/>
      <c r="C281" s="277" t="s">
        <v>240</v>
      </c>
      <c r="D281" s="223" t="s">
        <v>163</v>
      </c>
      <c r="E281" s="223" t="s">
        <v>309</v>
      </c>
      <c r="G281" s="269"/>
    </row>
    <row r="282" spans="1:7" ht="14.25">
      <c r="A282" s="701" t="s">
        <v>308</v>
      </c>
      <c r="B282" s="702"/>
      <c r="C282" s="276"/>
      <c r="D282" s="275"/>
      <c r="E282" s="275"/>
      <c r="G282" s="269"/>
    </row>
    <row r="283" spans="1:7" ht="15.75" customHeight="1">
      <c r="A283" s="676" t="s">
        <v>307</v>
      </c>
      <c r="B283" s="677"/>
      <c r="C283" s="222"/>
      <c r="D283" s="166"/>
      <c r="E283" s="166"/>
      <c r="G283" s="269"/>
    </row>
    <row r="284" spans="1:7" ht="14.25">
      <c r="A284" s="767" t="s">
        <v>306</v>
      </c>
      <c r="B284" s="768"/>
      <c r="C284" s="274"/>
      <c r="D284" s="273"/>
      <c r="E284" s="273"/>
      <c r="G284" s="272"/>
    </row>
    <row r="285" spans="1:7" ht="14.25">
      <c r="A285" s="769" t="s">
        <v>305</v>
      </c>
      <c r="B285" s="770"/>
      <c r="C285" s="222"/>
      <c r="D285" s="166"/>
      <c r="E285" s="166"/>
      <c r="G285" s="269"/>
    </row>
    <row r="286" spans="1:7" ht="14.25" customHeight="1">
      <c r="A286" s="676" t="s">
        <v>304</v>
      </c>
      <c r="B286" s="677"/>
      <c r="C286" s="244"/>
      <c r="D286" s="270"/>
      <c r="E286" s="270"/>
      <c r="G286" s="269"/>
    </row>
    <row r="287" spans="1:7" ht="14.25" customHeight="1">
      <c r="A287" s="676" t="s">
        <v>303</v>
      </c>
      <c r="B287" s="677"/>
      <c r="C287" s="244"/>
      <c r="D287" s="270"/>
      <c r="E287" s="270"/>
      <c r="G287" s="269"/>
    </row>
    <row r="288" spans="1:7" ht="14.25">
      <c r="A288" s="676" t="s">
        <v>302</v>
      </c>
      <c r="B288" s="677"/>
      <c r="C288" s="271"/>
      <c r="D288" s="270"/>
      <c r="E288" s="270"/>
      <c r="G288" s="269"/>
    </row>
    <row r="289" spans="1:256">
      <c r="A289" s="676" t="s">
        <v>301</v>
      </c>
      <c r="B289" s="677"/>
      <c r="C289" s="268"/>
      <c r="D289" s="166"/>
      <c r="E289" s="166"/>
    </row>
    <row r="290" spans="1:256" ht="17.25" customHeight="1" thickBot="1">
      <c r="A290" s="697" t="s">
        <v>103</v>
      </c>
      <c r="B290" s="698"/>
      <c r="C290" s="267"/>
      <c r="D290" s="266"/>
      <c r="E290" s="266"/>
    </row>
    <row r="291" spans="1:256" ht="14.25" thickBot="1">
      <c r="A291" s="765" t="s">
        <v>195</v>
      </c>
      <c r="B291" s="766"/>
      <c r="C291" s="242">
        <f>C282+C283+C285+C289</f>
        <v>0</v>
      </c>
      <c r="D291" s="38">
        <f>D282+D283+D285+D289</f>
        <v>0</v>
      </c>
      <c r="E291" s="38"/>
    </row>
    <row r="292" spans="1:256">
      <c r="A292" s="265"/>
      <c r="B292" s="265"/>
      <c r="C292" s="264"/>
      <c r="D292" s="264"/>
      <c r="E292" s="264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  <c r="U292" s="263"/>
      <c r="V292" s="263"/>
      <c r="W292" s="263"/>
      <c r="X292" s="263"/>
      <c r="Y292" s="263"/>
      <c r="Z292" s="263"/>
      <c r="AA292" s="263"/>
      <c r="AB292" s="263"/>
      <c r="AC292" s="263"/>
      <c r="AD292" s="263"/>
      <c r="AE292" s="263"/>
      <c r="AF292" s="263"/>
      <c r="AG292" s="263"/>
      <c r="AH292" s="263"/>
      <c r="AI292" s="263"/>
      <c r="AJ292" s="263"/>
      <c r="AK292" s="263"/>
      <c r="AL292" s="263"/>
      <c r="AM292" s="263"/>
      <c r="AN292" s="263"/>
      <c r="AO292" s="263"/>
      <c r="AP292" s="263"/>
      <c r="AQ292" s="263"/>
      <c r="AR292" s="263"/>
      <c r="AS292" s="263"/>
      <c r="AT292" s="263"/>
      <c r="AU292" s="263"/>
      <c r="AV292" s="263"/>
      <c r="AW292" s="263"/>
      <c r="AX292" s="263"/>
      <c r="AY292" s="263"/>
      <c r="AZ292" s="263"/>
      <c r="BA292" s="263"/>
      <c r="BB292" s="263"/>
      <c r="BC292" s="263"/>
      <c r="BD292" s="263"/>
      <c r="BE292" s="263"/>
      <c r="BF292" s="263"/>
      <c r="BG292" s="263"/>
      <c r="BH292" s="263"/>
      <c r="BI292" s="263"/>
      <c r="BJ292" s="263"/>
      <c r="BK292" s="263"/>
      <c r="BL292" s="263"/>
      <c r="BM292" s="263"/>
      <c r="BN292" s="263"/>
      <c r="BO292" s="263"/>
      <c r="BP292" s="263"/>
      <c r="BQ292" s="263"/>
      <c r="BR292" s="263"/>
      <c r="BS292" s="263"/>
      <c r="BT292" s="263"/>
      <c r="BU292" s="263"/>
      <c r="BV292" s="263"/>
      <c r="BW292" s="263"/>
      <c r="BX292" s="263"/>
      <c r="BY292" s="263"/>
      <c r="BZ292" s="263"/>
      <c r="CA292" s="263"/>
      <c r="CB292" s="263"/>
      <c r="CC292" s="263"/>
      <c r="CD292" s="263"/>
      <c r="CE292" s="263"/>
      <c r="CF292" s="263"/>
      <c r="CG292" s="263"/>
      <c r="CH292" s="263"/>
      <c r="CI292" s="263"/>
      <c r="CJ292" s="263"/>
      <c r="CK292" s="263"/>
      <c r="CL292" s="263"/>
      <c r="CM292" s="263"/>
      <c r="CN292" s="263"/>
      <c r="CO292" s="263"/>
      <c r="CP292" s="263"/>
      <c r="CQ292" s="263"/>
      <c r="CR292" s="263"/>
      <c r="CS292" s="263"/>
      <c r="CT292" s="263"/>
      <c r="CU292" s="263"/>
      <c r="CV292" s="263"/>
      <c r="CW292" s="263"/>
      <c r="CX292" s="263"/>
      <c r="CY292" s="263"/>
      <c r="CZ292" s="263"/>
      <c r="DA292" s="263"/>
      <c r="DB292" s="263"/>
      <c r="DC292" s="263"/>
      <c r="DD292" s="263"/>
      <c r="DE292" s="263"/>
      <c r="DF292" s="263"/>
      <c r="DG292" s="263"/>
      <c r="DH292" s="263"/>
      <c r="DI292" s="263"/>
      <c r="DJ292" s="263"/>
      <c r="DK292" s="263"/>
      <c r="DL292" s="263"/>
      <c r="DM292" s="263"/>
      <c r="DN292" s="263"/>
      <c r="DO292" s="263"/>
      <c r="DP292" s="263"/>
      <c r="DQ292" s="263"/>
      <c r="DR292" s="263"/>
      <c r="DS292" s="263"/>
      <c r="DT292" s="263"/>
      <c r="DU292" s="263"/>
      <c r="DV292" s="263"/>
      <c r="DW292" s="263"/>
      <c r="DX292" s="263"/>
      <c r="DY292" s="263"/>
      <c r="DZ292" s="263"/>
      <c r="EA292" s="263"/>
      <c r="EB292" s="263"/>
      <c r="EC292" s="263"/>
      <c r="ED292" s="263"/>
      <c r="EE292" s="263"/>
      <c r="EF292" s="263"/>
      <c r="EG292" s="263"/>
      <c r="EH292" s="263"/>
      <c r="EI292" s="263"/>
      <c r="EJ292" s="263"/>
      <c r="EK292" s="263"/>
      <c r="EL292" s="263"/>
      <c r="EM292" s="263"/>
      <c r="EN292" s="263"/>
      <c r="EO292" s="263"/>
      <c r="EP292" s="263"/>
      <c r="EQ292" s="263"/>
      <c r="ER292" s="263"/>
      <c r="ES292" s="263"/>
      <c r="ET292" s="263"/>
      <c r="EU292" s="263"/>
      <c r="EV292" s="263"/>
      <c r="EW292" s="263"/>
      <c r="EX292" s="263"/>
      <c r="EY292" s="263"/>
      <c r="EZ292" s="263"/>
      <c r="FA292" s="263"/>
      <c r="FB292" s="263"/>
      <c r="FC292" s="263"/>
      <c r="FD292" s="263"/>
      <c r="FE292" s="263"/>
      <c r="FF292" s="263"/>
      <c r="FG292" s="263"/>
      <c r="FH292" s="263"/>
      <c r="FI292" s="263"/>
      <c r="FJ292" s="263"/>
      <c r="FK292" s="263"/>
      <c r="FL292" s="263"/>
      <c r="FM292" s="263"/>
      <c r="FN292" s="263"/>
      <c r="FO292" s="263"/>
      <c r="FP292" s="263"/>
      <c r="FQ292" s="263"/>
      <c r="FR292" s="263"/>
      <c r="FS292" s="263"/>
      <c r="FT292" s="263"/>
      <c r="FU292" s="263"/>
      <c r="FV292" s="263"/>
      <c r="FW292" s="263"/>
      <c r="FX292" s="263"/>
      <c r="FY292" s="263"/>
      <c r="FZ292" s="263"/>
      <c r="GA292" s="263"/>
      <c r="GB292" s="263"/>
      <c r="GC292" s="263"/>
      <c r="GD292" s="263"/>
      <c r="GE292" s="263"/>
      <c r="GF292" s="263"/>
      <c r="GG292" s="263"/>
      <c r="GH292" s="263"/>
      <c r="GI292" s="263"/>
      <c r="GJ292" s="263"/>
      <c r="GK292" s="263"/>
      <c r="GL292" s="263"/>
      <c r="GM292" s="263"/>
      <c r="GN292" s="263"/>
      <c r="GO292" s="263"/>
      <c r="GP292" s="263"/>
      <c r="GQ292" s="263"/>
      <c r="GR292" s="263"/>
      <c r="GS292" s="263"/>
      <c r="GT292" s="263"/>
      <c r="GU292" s="263"/>
      <c r="GV292" s="263"/>
      <c r="GW292" s="263"/>
      <c r="GX292" s="263"/>
      <c r="GY292" s="263"/>
      <c r="GZ292" s="263"/>
      <c r="HA292" s="263"/>
      <c r="HB292" s="263"/>
      <c r="HC292" s="263"/>
      <c r="HD292" s="263"/>
      <c r="HE292" s="263"/>
      <c r="HF292" s="263"/>
      <c r="HG292" s="263"/>
      <c r="HH292" s="263"/>
      <c r="HI292" s="263"/>
      <c r="HJ292" s="263"/>
      <c r="HK292" s="263"/>
      <c r="HL292" s="263"/>
      <c r="HM292" s="263"/>
      <c r="HN292" s="263"/>
      <c r="HO292" s="263"/>
      <c r="HP292" s="263"/>
      <c r="HQ292" s="263"/>
      <c r="HR292" s="263"/>
      <c r="HS292" s="263"/>
      <c r="HT292" s="263"/>
      <c r="HU292" s="263"/>
      <c r="HV292" s="263"/>
      <c r="HW292" s="263"/>
      <c r="HX292" s="263"/>
      <c r="HY292" s="263"/>
      <c r="HZ292" s="263"/>
      <c r="IA292" s="263"/>
      <c r="IB292" s="263"/>
      <c r="IC292" s="263"/>
      <c r="ID292" s="263"/>
      <c r="IE292" s="263"/>
      <c r="IF292" s="263"/>
      <c r="IG292" s="263"/>
      <c r="IH292" s="263"/>
      <c r="II292" s="263"/>
      <c r="IJ292" s="263"/>
      <c r="IK292" s="263"/>
      <c r="IL292" s="263"/>
      <c r="IM292" s="263"/>
      <c r="IN292" s="263"/>
      <c r="IO292" s="263"/>
      <c r="IP292" s="263"/>
      <c r="IQ292" s="263"/>
      <c r="IR292" s="263"/>
      <c r="IS292" s="263"/>
      <c r="IT292" s="263"/>
      <c r="IU292" s="263"/>
      <c r="IV292" s="263"/>
    </row>
    <row r="293" spans="1:256" ht="14.25">
      <c r="A293" s="744" t="s">
        <v>300</v>
      </c>
      <c r="B293" s="744"/>
      <c r="C293" s="744"/>
      <c r="D293" s="744"/>
    </row>
    <row r="294" spans="1:256" ht="32.25" customHeight="1" thickBot="1">
      <c r="A294" s="262"/>
      <c r="B294" s="261"/>
      <c r="C294" s="50"/>
      <c r="D294" s="50"/>
    </row>
    <row r="295" spans="1:256" ht="14.25" customHeight="1" thickBot="1">
      <c r="A295" s="717" t="s">
        <v>208</v>
      </c>
      <c r="B295" s="718"/>
      <c r="C295" s="260" t="s">
        <v>240</v>
      </c>
      <c r="D295" s="342" t="s">
        <v>207</v>
      </c>
    </row>
    <row r="296" spans="1:256" ht="14.25" customHeight="1" thickBot="1">
      <c r="A296" s="719" t="s">
        <v>299</v>
      </c>
      <c r="B296" s="685"/>
      <c r="C296" s="259">
        <v>0</v>
      </c>
      <c r="D296" s="258">
        <v>0</v>
      </c>
    </row>
    <row r="297" spans="1:256" ht="25.5" customHeight="1" thickBot="1">
      <c r="A297" s="719" t="s">
        <v>298</v>
      </c>
      <c r="B297" s="685"/>
      <c r="C297" s="259">
        <v>0</v>
      </c>
      <c r="D297" s="258">
        <v>0</v>
      </c>
    </row>
    <row r="298" spans="1:256" ht="27" customHeight="1" thickBot="1">
      <c r="A298" s="719" t="s">
        <v>297</v>
      </c>
      <c r="B298" s="685"/>
      <c r="C298" s="259">
        <v>0</v>
      </c>
      <c r="D298" s="258">
        <v>0</v>
      </c>
    </row>
    <row r="299" spans="1:256" ht="14.25" thickBot="1">
      <c r="A299" s="719" t="s">
        <v>296</v>
      </c>
      <c r="B299" s="685"/>
      <c r="C299" s="259">
        <v>0</v>
      </c>
      <c r="D299" s="258">
        <v>0</v>
      </c>
    </row>
    <row r="300" spans="1:256" ht="29.25" customHeight="1" thickBot="1">
      <c r="A300" s="719" t="s">
        <v>295</v>
      </c>
      <c r="B300" s="685"/>
      <c r="C300" s="259">
        <v>0</v>
      </c>
      <c r="D300" s="258">
        <v>0</v>
      </c>
    </row>
    <row r="301" spans="1:256" ht="25.5" customHeight="1" thickBot="1">
      <c r="A301" s="684" t="s">
        <v>294</v>
      </c>
      <c r="B301" s="685"/>
      <c r="C301" s="259">
        <v>0</v>
      </c>
      <c r="D301" s="258">
        <v>0</v>
      </c>
    </row>
    <row r="302" spans="1:256" ht="14.25" thickBot="1">
      <c r="A302" s="684" t="s">
        <v>293</v>
      </c>
      <c r="B302" s="685"/>
      <c r="C302" s="259">
        <v>0</v>
      </c>
      <c r="D302" s="258">
        <v>0</v>
      </c>
    </row>
    <row r="303" spans="1:256" ht="14.25" thickBot="1">
      <c r="A303" s="684" t="s">
        <v>292</v>
      </c>
      <c r="B303" s="685"/>
      <c r="C303" s="259">
        <v>0</v>
      </c>
      <c r="D303" s="258">
        <v>0</v>
      </c>
    </row>
    <row r="304" spans="1:256" ht="14.25" thickBot="1">
      <c r="A304" s="684" t="s">
        <v>291</v>
      </c>
      <c r="B304" s="686"/>
      <c r="C304" s="257">
        <f>SUM(C305:C324)</f>
        <v>1297220.49</v>
      </c>
      <c r="D304" s="207">
        <f>SUM(D305:D324)</f>
        <v>735804.50000000012</v>
      </c>
    </row>
    <row r="305" spans="1:4" ht="13.5" customHeight="1">
      <c r="A305" s="687" t="s">
        <v>290</v>
      </c>
      <c r="B305" s="620"/>
      <c r="C305" s="256">
        <v>295217.39</v>
      </c>
      <c r="D305" s="254">
        <v>295217.39</v>
      </c>
    </row>
    <row r="306" spans="1:4" ht="24.75" customHeight="1">
      <c r="A306" s="641" t="s">
        <v>289</v>
      </c>
      <c r="B306" s="592"/>
      <c r="C306" s="255">
        <v>25000</v>
      </c>
      <c r="D306" s="254">
        <v>0</v>
      </c>
    </row>
    <row r="307" spans="1:4" ht="13.5" customHeight="1">
      <c r="A307" s="504" t="s">
        <v>288</v>
      </c>
      <c r="B307" s="592"/>
      <c r="C307" s="255">
        <v>0</v>
      </c>
      <c r="D307" s="254">
        <v>0</v>
      </c>
    </row>
    <row r="308" spans="1:4" ht="13.5" customHeight="1">
      <c r="A308" s="646" t="s">
        <v>287</v>
      </c>
      <c r="B308" s="592"/>
      <c r="C308" s="255">
        <v>0</v>
      </c>
      <c r="D308" s="254">
        <v>0</v>
      </c>
    </row>
    <row r="309" spans="1:4" ht="13.5" customHeight="1">
      <c r="A309" s="504" t="s">
        <v>286</v>
      </c>
      <c r="B309" s="592"/>
      <c r="C309" s="255">
        <v>0</v>
      </c>
      <c r="D309" s="254">
        <v>0</v>
      </c>
    </row>
    <row r="310" spans="1:4" ht="13.5" customHeight="1">
      <c r="A310" s="504" t="s">
        <v>285</v>
      </c>
      <c r="B310" s="592"/>
      <c r="C310" s="255">
        <v>0</v>
      </c>
      <c r="D310" s="254">
        <v>0</v>
      </c>
    </row>
    <row r="311" spans="1:4" ht="13.5" customHeight="1">
      <c r="A311" s="504" t="s">
        <v>284</v>
      </c>
      <c r="B311" s="592"/>
      <c r="C311" s="255">
        <v>616736</v>
      </c>
      <c r="D311" s="254">
        <v>0</v>
      </c>
    </row>
    <row r="312" spans="1:4" ht="13.5" customHeight="1">
      <c r="A312" s="504" t="s">
        <v>283</v>
      </c>
      <c r="B312" s="592"/>
      <c r="C312" s="253">
        <v>0</v>
      </c>
      <c r="D312" s="251">
        <v>0</v>
      </c>
    </row>
    <row r="313" spans="1:4" ht="13.5" customHeight="1">
      <c r="A313" s="504" t="s">
        <v>282</v>
      </c>
      <c r="B313" s="592"/>
      <c r="C313" s="253">
        <v>0</v>
      </c>
      <c r="D313" s="251">
        <v>0</v>
      </c>
    </row>
    <row r="314" spans="1:4">
      <c r="A314" s="504" t="s">
        <v>281</v>
      </c>
      <c r="B314" s="592"/>
      <c r="C314" s="253">
        <v>0</v>
      </c>
      <c r="D314" s="251">
        <v>0</v>
      </c>
    </row>
    <row r="315" spans="1:4">
      <c r="A315" s="504" t="s">
        <v>280</v>
      </c>
      <c r="B315" s="592"/>
      <c r="C315" s="253">
        <v>0</v>
      </c>
      <c r="D315" s="251">
        <v>0</v>
      </c>
    </row>
    <row r="316" spans="1:4">
      <c r="A316" s="504" t="s">
        <v>279</v>
      </c>
      <c r="B316" s="592"/>
      <c r="C316" s="253">
        <v>283671.2</v>
      </c>
      <c r="D316" s="251">
        <v>283671.2</v>
      </c>
    </row>
    <row r="317" spans="1:4">
      <c r="A317" s="504" t="s">
        <v>278</v>
      </c>
      <c r="B317" s="592"/>
      <c r="C317" s="253">
        <v>0</v>
      </c>
      <c r="D317" s="251">
        <v>0</v>
      </c>
    </row>
    <row r="318" spans="1:4" ht="13.5" customHeight="1">
      <c r="A318" s="642" t="s">
        <v>277</v>
      </c>
      <c r="B318" s="592"/>
      <c r="C318" s="253">
        <v>0</v>
      </c>
      <c r="D318" s="251">
        <v>0</v>
      </c>
    </row>
    <row r="319" spans="1:4" ht="13.5" customHeight="1">
      <c r="A319" s="642" t="s">
        <v>276</v>
      </c>
      <c r="B319" s="592"/>
      <c r="C319" s="253">
        <v>0</v>
      </c>
      <c r="D319" s="251">
        <v>77359.009999999995</v>
      </c>
    </row>
    <row r="320" spans="1:4">
      <c r="A320" s="646" t="s">
        <v>275</v>
      </c>
      <c r="B320" s="592"/>
      <c r="C320" s="253">
        <v>0</v>
      </c>
      <c r="D320" s="251">
        <v>0</v>
      </c>
    </row>
    <row r="321" spans="1:8">
      <c r="A321" s="646" t="s">
        <v>274</v>
      </c>
      <c r="B321" s="592"/>
      <c r="C321" s="253">
        <v>0</v>
      </c>
      <c r="D321" s="251">
        <v>0</v>
      </c>
    </row>
    <row r="322" spans="1:8">
      <c r="A322" s="642" t="s">
        <v>273</v>
      </c>
      <c r="B322" s="592"/>
      <c r="C322" s="253">
        <v>0</v>
      </c>
      <c r="D322" s="251">
        <v>0</v>
      </c>
    </row>
    <row r="323" spans="1:8">
      <c r="A323" s="642" t="s">
        <v>272</v>
      </c>
      <c r="B323" s="592"/>
      <c r="C323" s="253">
        <v>0</v>
      </c>
      <c r="D323" s="251">
        <v>0</v>
      </c>
    </row>
    <row r="324" spans="1:8" ht="14.25" thickBot="1">
      <c r="A324" s="647" t="s">
        <v>39</v>
      </c>
      <c r="B324" s="640"/>
      <c r="C324" s="252">
        <v>76595.899999999994</v>
      </c>
      <c r="D324" s="251">
        <v>79556.899999999994</v>
      </c>
    </row>
    <row r="325" spans="1:8" ht="14.25" thickBot="1">
      <c r="A325" s="648" t="s">
        <v>26</v>
      </c>
      <c r="B325" s="685"/>
      <c r="C325" s="163">
        <f>SUM(C304)</f>
        <v>1297220.49</v>
      </c>
      <c r="D325" s="163">
        <f>SUM(D304)</f>
        <v>735804.50000000012</v>
      </c>
    </row>
    <row r="326" spans="1:8">
      <c r="A326" s="62"/>
      <c r="B326" s="62"/>
      <c r="C326" s="62"/>
      <c r="D326" s="62"/>
    </row>
    <row r="327" spans="1:8">
      <c r="A327" s="62"/>
      <c r="B327" s="62"/>
      <c r="C327" s="62"/>
      <c r="D327" s="62"/>
    </row>
    <row r="328" spans="1:8" ht="14.25">
      <c r="A328" s="711"/>
      <c r="B328" s="712"/>
      <c r="C328" s="712"/>
      <c r="D328" s="62"/>
    </row>
    <row r="331" spans="1:8" ht="14.25" customHeight="1">
      <c r="A331" s="656" t="s">
        <v>271</v>
      </c>
      <c r="B331" s="656"/>
      <c r="C331" s="656"/>
    </row>
    <row r="332" spans="1:8" ht="16.5" thickBot="1">
      <c r="A332" s="250"/>
      <c r="B332" s="50"/>
      <c r="C332" s="50"/>
    </row>
    <row r="333" spans="1:8" ht="55.5" customHeight="1" thickBot="1">
      <c r="A333" s="648" t="s">
        <v>270</v>
      </c>
      <c r="B333" s="655"/>
      <c r="C333" s="249" t="s">
        <v>164</v>
      </c>
      <c r="D333" s="342" t="s">
        <v>163</v>
      </c>
      <c r="G333" s="654"/>
      <c r="H333" s="654"/>
    </row>
    <row r="334" spans="1:8" ht="14.25" thickBot="1">
      <c r="A334" s="657" t="s">
        <v>269</v>
      </c>
      <c r="B334" s="658"/>
      <c r="C334" s="242">
        <f>SUM(C335:C344)</f>
        <v>9980.25</v>
      </c>
      <c r="D334" s="248">
        <f>SUM(D335:D344)</f>
        <v>9478.2999999999993</v>
      </c>
      <c r="G334" s="654"/>
      <c r="H334" s="654"/>
    </row>
    <row r="335" spans="1:8">
      <c r="A335" s="627" t="s">
        <v>266</v>
      </c>
      <c r="B335" s="629"/>
      <c r="C335" s="247">
        <v>0</v>
      </c>
      <c r="D335" s="246">
        <v>0</v>
      </c>
      <c r="G335" s="654"/>
      <c r="H335" s="654"/>
    </row>
    <row r="336" spans="1:8" ht="28.5" customHeight="1">
      <c r="A336" s="695" t="s">
        <v>265</v>
      </c>
      <c r="B336" s="696"/>
      <c r="C336" s="241">
        <v>0</v>
      </c>
      <c r="D336" s="240">
        <v>0</v>
      </c>
    </row>
    <row r="337" spans="1:4" ht="32.25" customHeight="1">
      <c r="A337" s="682" t="s">
        <v>264</v>
      </c>
      <c r="B337" s="683"/>
      <c r="C337" s="239">
        <v>0</v>
      </c>
      <c r="D337" s="238">
        <v>0</v>
      </c>
    </row>
    <row r="338" spans="1:4">
      <c r="A338" s="524" t="s">
        <v>263</v>
      </c>
      <c r="B338" s="525"/>
      <c r="C338" s="239">
        <v>0</v>
      </c>
      <c r="D338" s="238">
        <v>0</v>
      </c>
    </row>
    <row r="339" spans="1:4">
      <c r="A339" s="524" t="s">
        <v>262</v>
      </c>
      <c r="B339" s="525"/>
      <c r="C339" s="239">
        <v>0</v>
      </c>
      <c r="D339" s="238">
        <v>0</v>
      </c>
    </row>
    <row r="340" spans="1:4">
      <c r="A340" s="540" t="s">
        <v>261</v>
      </c>
      <c r="B340" s="541"/>
      <c r="C340" s="239">
        <v>0</v>
      </c>
      <c r="D340" s="238">
        <v>0</v>
      </c>
    </row>
    <row r="341" spans="1:4">
      <c r="A341" s="540" t="s">
        <v>260</v>
      </c>
      <c r="B341" s="541"/>
      <c r="C341" s="239">
        <v>0</v>
      </c>
      <c r="D341" s="238">
        <v>0</v>
      </c>
    </row>
    <row r="342" spans="1:4">
      <c r="A342" s="682" t="s">
        <v>268</v>
      </c>
      <c r="B342" s="683"/>
      <c r="C342" s="222">
        <v>0</v>
      </c>
      <c r="D342" s="237">
        <v>0</v>
      </c>
    </row>
    <row r="343" spans="1:4">
      <c r="A343" s="540" t="s">
        <v>258</v>
      </c>
      <c r="B343" s="541"/>
      <c r="C343" s="222">
        <v>0</v>
      </c>
      <c r="D343" s="237">
        <v>0</v>
      </c>
    </row>
    <row r="344" spans="1:4" ht="59.25" customHeight="1" thickBot="1">
      <c r="A344" s="678" t="s">
        <v>103</v>
      </c>
      <c r="B344" s="679"/>
      <c r="C344" s="244">
        <v>9980.25</v>
      </c>
      <c r="D344" s="243">
        <v>9478.2999999999993</v>
      </c>
    </row>
    <row r="345" spans="1:4" ht="14.25" thickBot="1">
      <c r="A345" s="657" t="s">
        <v>267</v>
      </c>
      <c r="B345" s="658"/>
      <c r="C345" s="242">
        <f>SUM(C346:C355)</f>
        <v>6778.29</v>
      </c>
      <c r="D345" s="38">
        <f>SUM(D346:D355)</f>
        <v>9246.02</v>
      </c>
    </row>
    <row r="346" spans="1:4">
      <c r="A346" s="627" t="s">
        <v>266</v>
      </c>
      <c r="B346" s="629"/>
      <c r="C346" s="241">
        <v>0</v>
      </c>
      <c r="D346" s="240">
        <v>0</v>
      </c>
    </row>
    <row r="347" spans="1:4" ht="27.75" customHeight="1">
      <c r="A347" s="695" t="s">
        <v>265</v>
      </c>
      <c r="B347" s="696"/>
      <c r="C347" s="241">
        <v>0</v>
      </c>
      <c r="D347" s="240">
        <v>0</v>
      </c>
    </row>
    <row r="348" spans="1:4" ht="24.75" customHeight="1">
      <c r="A348" s="682" t="s">
        <v>264</v>
      </c>
      <c r="B348" s="683"/>
      <c r="C348" s="239">
        <v>0</v>
      </c>
      <c r="D348" s="238">
        <v>0</v>
      </c>
    </row>
    <row r="349" spans="1:4">
      <c r="A349" s="524" t="s">
        <v>263</v>
      </c>
      <c r="B349" s="525"/>
      <c r="C349" s="239">
        <v>0</v>
      </c>
      <c r="D349" s="238">
        <v>0</v>
      </c>
    </row>
    <row r="350" spans="1:4">
      <c r="A350" s="524" t="s">
        <v>262</v>
      </c>
      <c r="B350" s="525"/>
      <c r="C350" s="239">
        <v>3332.71</v>
      </c>
      <c r="D350" s="238">
        <v>8548.24</v>
      </c>
    </row>
    <row r="351" spans="1:4">
      <c r="A351" s="524" t="s">
        <v>261</v>
      </c>
      <c r="B351" s="525"/>
      <c r="C351" s="239">
        <v>0</v>
      </c>
      <c r="D351" s="238">
        <v>0</v>
      </c>
    </row>
    <row r="352" spans="1:4">
      <c r="A352" s="540" t="s">
        <v>260</v>
      </c>
      <c r="B352" s="541"/>
      <c r="C352" s="239">
        <v>0</v>
      </c>
      <c r="D352" s="238">
        <v>0</v>
      </c>
    </row>
    <row r="353" spans="1:5" ht="63.75" customHeight="1">
      <c r="A353" s="540" t="s">
        <v>259</v>
      </c>
      <c r="B353" s="541"/>
      <c r="C353" s="222">
        <v>2943.63</v>
      </c>
      <c r="D353" s="238">
        <v>0</v>
      </c>
    </row>
    <row r="354" spans="1:5">
      <c r="A354" s="540" t="s">
        <v>258</v>
      </c>
      <c r="B354" s="541"/>
      <c r="C354" s="222">
        <v>0</v>
      </c>
      <c r="D354" s="237">
        <v>0</v>
      </c>
    </row>
    <row r="355" spans="1:5" ht="14.25" thickBot="1">
      <c r="A355" s="771" t="s">
        <v>257</v>
      </c>
      <c r="B355" s="772"/>
      <c r="C355" s="236">
        <v>501.95</v>
      </c>
      <c r="D355" s="235">
        <v>697.78</v>
      </c>
    </row>
    <row r="356" spans="1:5" ht="14.25" thickBot="1">
      <c r="A356" s="773" t="s">
        <v>243</v>
      </c>
      <c r="B356" s="774"/>
      <c r="C356" s="234">
        <f>C334+C345</f>
        <v>16758.54</v>
      </c>
      <c r="D356" s="233">
        <f>D334+D345</f>
        <v>18724.32</v>
      </c>
    </row>
    <row r="361" spans="1:5" ht="14.25" customHeight="1">
      <c r="A361" s="775" t="s">
        <v>256</v>
      </c>
      <c r="B361" s="775"/>
      <c r="C361" s="775"/>
      <c r="D361" s="527"/>
      <c r="E361" s="527"/>
    </row>
    <row r="362" spans="1:5" ht="14.25" thickBot="1">
      <c r="A362" s="50"/>
      <c r="B362" s="50"/>
      <c r="C362" s="50"/>
      <c r="D362" s="62"/>
    </row>
    <row r="363" spans="1:5" ht="14.25" thickBot="1">
      <c r="A363" s="670" t="s">
        <v>255</v>
      </c>
      <c r="B363" s="671"/>
      <c r="C363" s="232" t="s">
        <v>164</v>
      </c>
      <c r="D363" s="48" t="s">
        <v>207</v>
      </c>
    </row>
    <row r="364" spans="1:5">
      <c r="A364" s="672" t="s">
        <v>254</v>
      </c>
      <c r="B364" s="673"/>
      <c r="C364" s="68">
        <f>SUM(C365:C371)</f>
        <v>3174192.26</v>
      </c>
      <c r="D364" s="68">
        <f>SUM(D365:D371)</f>
        <v>3247985.02</v>
      </c>
    </row>
    <row r="365" spans="1:5" ht="27.75" customHeight="1">
      <c r="A365" s="664" t="s">
        <v>253</v>
      </c>
      <c r="B365" s="665"/>
      <c r="C365" s="230">
        <v>3174192.26</v>
      </c>
      <c r="D365" s="229">
        <v>3233822.8</v>
      </c>
    </row>
    <row r="366" spans="1:5">
      <c r="A366" s="664" t="s">
        <v>252</v>
      </c>
      <c r="B366" s="665"/>
      <c r="C366" s="230">
        <v>0</v>
      </c>
      <c r="D366" s="229">
        <v>0</v>
      </c>
    </row>
    <row r="367" spans="1:5" ht="30" customHeight="1">
      <c r="A367" s="504" t="s">
        <v>251</v>
      </c>
      <c r="B367" s="506"/>
      <c r="C367" s="230">
        <v>0</v>
      </c>
      <c r="D367" s="229">
        <v>0</v>
      </c>
    </row>
    <row r="368" spans="1:5" ht="16.5" customHeight="1">
      <c r="A368" s="504" t="s">
        <v>250</v>
      </c>
      <c r="B368" s="506"/>
      <c r="C368" s="230">
        <v>0</v>
      </c>
      <c r="D368" s="229">
        <v>0</v>
      </c>
    </row>
    <row r="369" spans="1:5">
      <c r="A369" s="504" t="s">
        <v>249</v>
      </c>
      <c r="B369" s="506"/>
      <c r="C369" s="230">
        <v>0</v>
      </c>
      <c r="D369" s="229">
        <v>0</v>
      </c>
    </row>
    <row r="370" spans="1:5">
      <c r="A370" s="504" t="s">
        <v>248</v>
      </c>
      <c r="B370" s="506"/>
      <c r="C370" s="230">
        <v>0</v>
      </c>
      <c r="D370" s="229">
        <v>0</v>
      </c>
    </row>
    <row r="371" spans="1:5">
      <c r="A371" s="504" t="s">
        <v>39</v>
      </c>
      <c r="B371" s="506"/>
      <c r="C371" s="230">
        <v>0</v>
      </c>
      <c r="D371" s="229">
        <v>14162.22</v>
      </c>
    </row>
    <row r="372" spans="1:5">
      <c r="A372" s="778" t="s">
        <v>247</v>
      </c>
      <c r="B372" s="779"/>
      <c r="C372" s="68">
        <f>C373+C374+C376</f>
        <v>0</v>
      </c>
      <c r="D372" s="228">
        <f>D373+D374+D376</f>
        <v>0</v>
      </c>
    </row>
    <row r="373" spans="1:5">
      <c r="A373" s="666" t="s">
        <v>246</v>
      </c>
      <c r="B373" s="667"/>
      <c r="C373" s="227">
        <v>0</v>
      </c>
      <c r="D373" s="226">
        <v>0</v>
      </c>
    </row>
    <row r="374" spans="1:5">
      <c r="A374" s="666" t="s">
        <v>245</v>
      </c>
      <c r="B374" s="667"/>
      <c r="C374" s="227">
        <v>0</v>
      </c>
      <c r="D374" s="226">
        <v>0</v>
      </c>
    </row>
    <row r="375" spans="1:5">
      <c r="A375" s="666" t="s">
        <v>244</v>
      </c>
      <c r="B375" s="667"/>
      <c r="C375" s="227">
        <v>0</v>
      </c>
      <c r="D375" s="226">
        <v>0</v>
      </c>
    </row>
    <row r="376" spans="1:5" ht="14.25" thickBot="1">
      <c r="A376" s="776" t="s">
        <v>39</v>
      </c>
      <c r="B376" s="777"/>
      <c r="C376" s="227">
        <v>0</v>
      </c>
      <c r="D376" s="226">
        <v>0</v>
      </c>
    </row>
    <row r="377" spans="1:5" ht="14.25" thickBot="1">
      <c r="A377" s="773" t="s">
        <v>243</v>
      </c>
      <c r="B377" s="774"/>
      <c r="C377" s="225">
        <f>C364+C372</f>
        <v>3174192.26</v>
      </c>
      <c r="D377" s="225">
        <f>D364+D372</f>
        <v>3247985.02</v>
      </c>
      <c r="E377" s="245" t="s">
        <v>242</v>
      </c>
    </row>
    <row r="378" spans="1:5" ht="26.25" customHeight="1"/>
    <row r="380" spans="1:5">
      <c r="A380" s="713" t="s">
        <v>241</v>
      </c>
      <c r="B380" s="714"/>
      <c r="C380" s="714"/>
      <c r="D380" s="714"/>
    </row>
    <row r="381" spans="1:5" ht="14.25" customHeight="1" thickBot="1">
      <c r="A381" s="17"/>
      <c r="B381" s="224"/>
      <c r="C381" s="17"/>
      <c r="D381" s="17"/>
    </row>
    <row r="382" spans="1:5" ht="14.25" thickBot="1">
      <c r="A382" s="781"/>
      <c r="B382" s="782"/>
      <c r="C382" s="291" t="s">
        <v>240</v>
      </c>
      <c r="D382" s="223" t="s">
        <v>163</v>
      </c>
    </row>
    <row r="383" spans="1:5" ht="14.25" thickBot="1">
      <c r="A383" s="715" t="s">
        <v>239</v>
      </c>
      <c r="B383" s="716"/>
      <c r="C383" s="222">
        <v>5483958.2199999997</v>
      </c>
      <c r="D383" s="166">
        <v>6137562.7999999998</v>
      </c>
    </row>
    <row r="384" spans="1:5" ht="14.25" thickBot="1">
      <c r="A384" s="657" t="s">
        <v>195</v>
      </c>
      <c r="B384" s="658"/>
      <c r="C384" s="38">
        <f>SUM(C383:C383)</f>
        <v>5483958.2199999997</v>
      </c>
      <c r="D384" s="38">
        <f>SUM(D383:D383)</f>
        <v>6137562.7999999998</v>
      </c>
    </row>
    <row r="385" spans="1:9" ht="13.5" customHeight="1"/>
    <row r="387" spans="1:9">
      <c r="A387" s="713" t="s">
        <v>238</v>
      </c>
      <c r="B387" s="714"/>
      <c r="C387" s="714"/>
      <c r="D387" s="714"/>
      <c r="E387" s="527"/>
    </row>
    <row r="388" spans="1:9" ht="14.25" thickBot="1">
      <c r="A388" s="17"/>
      <c r="B388" s="17"/>
      <c r="C388" s="17"/>
      <c r="D388" s="17"/>
      <c r="E388" s="62"/>
    </row>
    <row r="389" spans="1:9" ht="26.25" thickBot="1">
      <c r="A389" s="699" t="s">
        <v>23</v>
      </c>
      <c r="B389" s="764"/>
      <c r="C389" s="19" t="s">
        <v>237</v>
      </c>
      <c r="D389" s="19" t="s">
        <v>236</v>
      </c>
      <c r="E389" s="62"/>
    </row>
    <row r="390" spans="1:9" ht="29.25" customHeight="1" thickBot="1">
      <c r="A390" s="780" t="s">
        <v>235</v>
      </c>
      <c r="B390" s="655"/>
      <c r="C390" s="24">
        <v>450413.24</v>
      </c>
      <c r="D390" s="23">
        <v>84114</v>
      </c>
      <c r="E390" s="62"/>
    </row>
    <row r="391" spans="1:9">
      <c r="A391" s="62"/>
      <c r="B391" s="62"/>
      <c r="C391" s="62"/>
      <c r="D391" s="62"/>
      <c r="E391" s="62"/>
    </row>
    <row r="392" spans="1:9">
      <c r="A392" s="783" t="s">
        <v>234</v>
      </c>
      <c r="B392" s="784"/>
      <c r="C392" s="784"/>
      <c r="D392" s="527"/>
      <c r="E392" s="527"/>
    </row>
    <row r="394" spans="1:9" ht="15">
      <c r="A394"/>
      <c r="B394"/>
      <c r="C394"/>
      <c r="D394"/>
      <c r="E394"/>
      <c r="F394"/>
      <c r="G394"/>
      <c r="H394"/>
      <c r="I394"/>
    </row>
    <row r="395" spans="1:9" ht="14.25" hidden="1" customHeight="1"/>
    <row r="396" spans="1:9" hidden="1"/>
    <row r="397" spans="1:9" ht="14.25" customHeight="1">
      <c r="A397" s="785" t="s">
        <v>233</v>
      </c>
      <c r="B397" s="785"/>
      <c r="C397" s="785"/>
      <c r="D397" s="785"/>
      <c r="E397" s="785"/>
      <c r="F397" s="785"/>
      <c r="G397" s="785"/>
      <c r="H397" s="785"/>
      <c r="I397" s="785"/>
    </row>
    <row r="399" spans="1:9" ht="14.25" customHeight="1">
      <c r="A399" s="785" t="s">
        <v>232</v>
      </c>
      <c r="B399" s="785"/>
      <c r="C399" s="785"/>
      <c r="D399" s="785"/>
      <c r="E399" s="785"/>
      <c r="F399" s="785"/>
      <c r="G399" s="785"/>
      <c r="H399" s="785"/>
      <c r="I399" s="785"/>
    </row>
    <row r="400" spans="1:9" ht="17.25" thickBot="1">
      <c r="A400" s="220"/>
      <c r="B400" s="220"/>
      <c r="C400" s="220"/>
      <c r="D400" s="220"/>
      <c r="E400" s="220"/>
      <c r="F400" s="220"/>
      <c r="G400" s="220"/>
      <c r="H400" s="220"/>
      <c r="I400" s="219"/>
    </row>
    <row r="401" spans="1:11" ht="14.25" thickBot="1">
      <c r="A401" s="621" t="s">
        <v>231</v>
      </c>
      <c r="B401" s="625" t="s">
        <v>230</v>
      </c>
      <c r="C401" s="786"/>
      <c r="D401" s="787"/>
      <c r="E401" s="670" t="s">
        <v>229</v>
      </c>
      <c r="F401" s="763"/>
      <c r="G401" s="764"/>
      <c r="H401" s="625" t="s">
        <v>228</v>
      </c>
      <c r="I401" s="763"/>
      <c r="J401" s="764"/>
      <c r="K401" s="218" t="s">
        <v>54</v>
      </c>
    </row>
    <row r="402" spans="1:11" ht="95.25" thickBot="1">
      <c r="A402" s="622"/>
      <c r="B402" s="213" t="s">
        <v>222</v>
      </c>
      <c r="C402" s="212" t="s">
        <v>227</v>
      </c>
      <c r="D402" s="216" t="s">
        <v>226</v>
      </c>
      <c r="E402" s="215" t="s">
        <v>225</v>
      </c>
      <c r="F402" s="215" t="s">
        <v>224</v>
      </c>
      <c r="G402" s="214" t="s">
        <v>223</v>
      </c>
      <c r="H402" s="213" t="s">
        <v>222</v>
      </c>
      <c r="I402" s="212" t="s">
        <v>221</v>
      </c>
      <c r="J402" s="211" t="s">
        <v>220</v>
      </c>
      <c r="K402" s="217"/>
    </row>
    <row r="403" spans="1:11" ht="14.25" thickBot="1">
      <c r="A403" s="210" t="s">
        <v>164</v>
      </c>
      <c r="B403" s="197"/>
      <c r="C403" s="199"/>
      <c r="D403" s="209"/>
      <c r="E403" s="199">
        <f>F403+G403</f>
        <v>0</v>
      </c>
      <c r="F403" s="197"/>
      <c r="G403" s="199"/>
      <c r="H403" s="197"/>
      <c r="I403" s="198"/>
      <c r="J403" s="208"/>
      <c r="K403" s="207">
        <f>SUM(B403:E403)+SUM(H403:J403)</f>
        <v>0</v>
      </c>
    </row>
    <row r="404" spans="1:11" ht="14.25" thickBot="1">
      <c r="A404" s="200" t="s">
        <v>219</v>
      </c>
      <c r="B404" s="204">
        <f t="shared" ref="B404:K404" si="13">SUM(B405:B407)</f>
        <v>0</v>
      </c>
      <c r="C404" s="206">
        <f t="shared" si="13"/>
        <v>0</v>
      </c>
      <c r="D404" s="205">
        <f t="shared" si="13"/>
        <v>0</v>
      </c>
      <c r="E404" s="204">
        <f t="shared" si="13"/>
        <v>0</v>
      </c>
      <c r="F404" s="204">
        <f t="shared" si="13"/>
        <v>0</v>
      </c>
      <c r="G404" s="204">
        <f t="shared" si="13"/>
        <v>0</v>
      </c>
      <c r="H404" s="204">
        <f t="shared" si="13"/>
        <v>0</v>
      </c>
      <c r="I404" s="204">
        <f t="shared" si="13"/>
        <v>0</v>
      </c>
      <c r="J404" s="204">
        <f t="shared" si="13"/>
        <v>0</v>
      </c>
      <c r="K404" s="204">
        <f t="shared" si="13"/>
        <v>0</v>
      </c>
    </row>
    <row r="405" spans="1:11">
      <c r="A405" s="203" t="s">
        <v>218</v>
      </c>
      <c r="B405" s="192"/>
      <c r="C405" s="195"/>
      <c r="D405" s="194"/>
      <c r="E405" s="193">
        <f>F405+G405</f>
        <v>0</v>
      </c>
      <c r="F405" s="192"/>
      <c r="G405" s="193"/>
      <c r="H405" s="192"/>
      <c r="I405" s="191"/>
      <c r="J405" s="190"/>
      <c r="K405" s="189">
        <f>SUM(B405:E405)+SUM(H405:J405)</f>
        <v>0</v>
      </c>
    </row>
    <row r="406" spans="1:11">
      <c r="A406" s="202" t="s">
        <v>217</v>
      </c>
      <c r="B406" s="183"/>
      <c r="C406" s="184"/>
      <c r="D406" s="185"/>
      <c r="E406" s="184">
        <f>F406+G406</f>
        <v>0</v>
      </c>
      <c r="F406" s="183"/>
      <c r="G406" s="184"/>
      <c r="H406" s="183"/>
      <c r="I406" s="182"/>
      <c r="J406" s="181"/>
      <c r="K406" s="187">
        <f>SUM(B406:E406)+SUM(H406:J406)</f>
        <v>0</v>
      </c>
    </row>
    <row r="407" spans="1:11" ht="29.25" customHeight="1" thickBot="1">
      <c r="A407" s="201" t="s">
        <v>216</v>
      </c>
      <c r="B407" s="183"/>
      <c r="C407" s="184"/>
      <c r="D407" s="185"/>
      <c r="E407" s="184">
        <f>F407+G407</f>
        <v>0</v>
      </c>
      <c r="F407" s="183"/>
      <c r="G407" s="184"/>
      <c r="H407" s="183"/>
      <c r="I407" s="182"/>
      <c r="J407" s="181"/>
      <c r="K407" s="180">
        <f>SUM(B407:E407)+SUM(H407:J407)</f>
        <v>0</v>
      </c>
    </row>
    <row r="408" spans="1:11" ht="13.5" customHeight="1" thickBot="1">
      <c r="A408" s="200" t="s">
        <v>215</v>
      </c>
      <c r="B408" s="197">
        <f t="shared" ref="B408:K408" si="14">SUM(B409:B413)</f>
        <v>0</v>
      </c>
      <c r="C408" s="199">
        <f t="shared" si="14"/>
        <v>0</v>
      </c>
      <c r="D408" s="198">
        <f t="shared" si="14"/>
        <v>0</v>
      </c>
      <c r="E408" s="197">
        <f t="shared" si="14"/>
        <v>0</v>
      </c>
      <c r="F408" s="197">
        <f t="shared" si="14"/>
        <v>0</v>
      </c>
      <c r="G408" s="197">
        <f t="shared" si="14"/>
        <v>0</v>
      </c>
      <c r="H408" s="197">
        <f t="shared" si="14"/>
        <v>0</v>
      </c>
      <c r="I408" s="197">
        <f t="shared" si="14"/>
        <v>0</v>
      </c>
      <c r="J408" s="197">
        <f t="shared" si="14"/>
        <v>0</v>
      </c>
      <c r="K408" s="197">
        <f t="shared" si="14"/>
        <v>0</v>
      </c>
    </row>
    <row r="409" spans="1:11" ht="25.5">
      <c r="A409" s="196" t="s">
        <v>214</v>
      </c>
      <c r="B409" s="192"/>
      <c r="C409" s="195"/>
      <c r="D409" s="194"/>
      <c r="E409" s="193">
        <f>F409+G409</f>
        <v>0</v>
      </c>
      <c r="F409" s="192"/>
      <c r="G409" s="193"/>
      <c r="H409" s="192"/>
      <c r="I409" s="191"/>
      <c r="J409" s="190"/>
      <c r="K409" s="189">
        <f>SUM(B409:E409)+SUM(H409:J409)</f>
        <v>0</v>
      </c>
    </row>
    <row r="410" spans="1:11">
      <c r="A410" s="188" t="s">
        <v>213</v>
      </c>
      <c r="B410" s="183"/>
      <c r="C410" s="184"/>
      <c r="D410" s="185"/>
      <c r="E410" s="184">
        <f>F410+G410</f>
        <v>0</v>
      </c>
      <c r="F410" s="183"/>
      <c r="G410" s="184"/>
      <c r="H410" s="183"/>
      <c r="I410" s="182"/>
      <c r="J410" s="181"/>
      <c r="K410" s="187">
        <f>SUM(B410:E410)+SUM(H410:J410)</f>
        <v>0</v>
      </c>
    </row>
    <row r="411" spans="1:11" ht="25.5" customHeight="1">
      <c r="A411" s="188" t="s">
        <v>212</v>
      </c>
      <c r="B411" s="183"/>
      <c r="C411" s="184"/>
      <c r="D411" s="185"/>
      <c r="E411" s="184">
        <f>F411+G411</f>
        <v>0</v>
      </c>
      <c r="F411" s="183"/>
      <c r="G411" s="184"/>
      <c r="H411" s="183"/>
      <c r="I411" s="182"/>
      <c r="J411" s="181"/>
      <c r="K411" s="187">
        <f>SUM(B411:E411)+SUM(H411:J411)</f>
        <v>0</v>
      </c>
    </row>
    <row r="412" spans="1:11" ht="19.5" customHeight="1">
      <c r="A412" s="188" t="s">
        <v>211</v>
      </c>
      <c r="B412" s="183"/>
      <c r="C412" s="184"/>
      <c r="D412" s="185"/>
      <c r="E412" s="184">
        <f>F412+G412</f>
        <v>0</v>
      </c>
      <c r="F412" s="183"/>
      <c r="G412" s="184"/>
      <c r="H412" s="183"/>
      <c r="I412" s="182"/>
      <c r="J412" s="181"/>
      <c r="K412" s="187">
        <f>SUM(B412:E412)+SUM(H412:J412)</f>
        <v>0</v>
      </c>
    </row>
    <row r="413" spans="1:11" ht="14.25" thickBot="1">
      <c r="A413" s="186" t="s">
        <v>210</v>
      </c>
      <c r="B413" s="183"/>
      <c r="C413" s="184"/>
      <c r="D413" s="185"/>
      <c r="E413" s="184"/>
      <c r="F413" s="183"/>
      <c r="G413" s="184"/>
      <c r="H413" s="183"/>
      <c r="I413" s="182"/>
      <c r="J413" s="181"/>
      <c r="K413" s="180">
        <f>SUM(B413:E413)+SUM(H413:J413)</f>
        <v>0</v>
      </c>
    </row>
    <row r="414" spans="1:11" ht="13.5" customHeight="1" thickBot="1">
      <c r="A414" s="179" t="s">
        <v>163</v>
      </c>
      <c r="B414" s="178">
        <f t="shared" ref="B414:K414" si="15">B403+B404-B408</f>
        <v>0</v>
      </c>
      <c r="C414" s="178">
        <f t="shared" si="15"/>
        <v>0</v>
      </c>
      <c r="D414" s="178">
        <f t="shared" si="15"/>
        <v>0</v>
      </c>
      <c r="E414" s="178">
        <f>E403+E44-E408</f>
        <v>0</v>
      </c>
      <c r="F414" s="178">
        <f t="shared" si="15"/>
        <v>0</v>
      </c>
      <c r="G414" s="178">
        <f t="shared" si="15"/>
        <v>0</v>
      </c>
      <c r="H414" s="178">
        <f t="shared" si="15"/>
        <v>0</v>
      </c>
      <c r="I414" s="178">
        <f t="shared" si="15"/>
        <v>0</v>
      </c>
      <c r="J414" s="178">
        <f t="shared" si="15"/>
        <v>0</v>
      </c>
      <c r="K414" s="178">
        <f t="shared" si="15"/>
        <v>0</v>
      </c>
    </row>
    <row r="416" spans="1:11">
      <c r="A416" s="614" t="s">
        <v>209</v>
      </c>
      <c r="B416" s="788"/>
      <c r="C416" s="788"/>
    </row>
    <row r="417" spans="1:9" ht="5.25" customHeight="1" thickBot="1">
      <c r="A417" s="177"/>
      <c r="B417" s="176"/>
      <c r="C417" s="176"/>
      <c r="E417" s="27"/>
      <c r="F417" s="27"/>
      <c r="G417" s="27"/>
      <c r="H417" s="27"/>
      <c r="I417" s="27"/>
    </row>
    <row r="418" spans="1:9" ht="32.25" thickBot="1">
      <c r="A418" s="804" t="s">
        <v>208</v>
      </c>
      <c r="B418" s="805"/>
      <c r="C418" s="61" t="s">
        <v>164</v>
      </c>
      <c r="D418" s="175" t="s">
        <v>207</v>
      </c>
      <c r="E418" s="17"/>
      <c r="F418" s="17"/>
      <c r="G418" s="17"/>
      <c r="H418" s="17"/>
      <c r="I418" s="17"/>
    </row>
    <row r="419" spans="1:9" ht="13.5" customHeight="1">
      <c r="A419" s="802" t="s">
        <v>206</v>
      </c>
      <c r="B419" s="803"/>
      <c r="C419" s="174">
        <v>35113.919999999998</v>
      </c>
      <c r="D419" s="173">
        <v>45870.64</v>
      </c>
      <c r="E419" s="172"/>
      <c r="F419" s="172"/>
      <c r="G419" s="172"/>
      <c r="H419" s="172"/>
      <c r="I419" s="172"/>
    </row>
    <row r="420" spans="1:9" ht="13.5" customHeight="1">
      <c r="A420" s="720" t="s">
        <v>205</v>
      </c>
      <c r="B420" s="721"/>
      <c r="C420" s="165">
        <v>5348.45</v>
      </c>
      <c r="D420" s="164">
        <v>4161.88</v>
      </c>
      <c r="E420" s="171"/>
      <c r="F420" s="171"/>
      <c r="G420" s="171"/>
      <c r="H420" s="171"/>
      <c r="I420" s="171"/>
    </row>
    <row r="421" spans="1:9" ht="13.5" customHeight="1">
      <c r="A421" s="720" t="s">
        <v>204</v>
      </c>
      <c r="B421" s="721"/>
      <c r="C421" s="165">
        <v>129.99</v>
      </c>
      <c r="D421" s="164">
        <v>129.99</v>
      </c>
      <c r="E421" s="170"/>
      <c r="F421" s="170"/>
      <c r="G421" s="170"/>
      <c r="H421" s="170"/>
      <c r="I421" s="170"/>
    </row>
    <row r="422" spans="1:9">
      <c r="A422" s="668" t="s">
        <v>203</v>
      </c>
      <c r="B422" s="669"/>
      <c r="C422" s="169">
        <f>C423+C426+C427+C428+C429</f>
        <v>7274505.46</v>
      </c>
      <c r="D422" s="169">
        <f>D423+D426+D427+D428+D429</f>
        <v>9488283.7699999996</v>
      </c>
    </row>
    <row r="423" spans="1:9" ht="25.5" customHeight="1">
      <c r="A423" s="800" t="s">
        <v>202</v>
      </c>
      <c r="B423" s="801"/>
      <c r="C423" s="167">
        <v>192939.88</v>
      </c>
      <c r="D423" s="167">
        <v>192939.88</v>
      </c>
    </row>
    <row r="424" spans="1:9" ht="13.5" customHeight="1">
      <c r="A424" s="709" t="s">
        <v>201</v>
      </c>
      <c r="B424" s="710"/>
      <c r="C424" s="168">
        <v>8643967.8900000006</v>
      </c>
      <c r="D424" s="168">
        <v>8643967.8900000006</v>
      </c>
    </row>
    <row r="425" spans="1:9" ht="21" customHeight="1">
      <c r="A425" s="709" t="s">
        <v>200</v>
      </c>
      <c r="B425" s="710"/>
      <c r="C425" s="168">
        <v>8451028.0099999998</v>
      </c>
      <c r="D425" s="168">
        <v>8451028.0099999998</v>
      </c>
    </row>
    <row r="426" spans="1:9">
      <c r="A426" s="707" t="s">
        <v>199</v>
      </c>
      <c r="B426" s="708"/>
      <c r="C426" s="167">
        <v>295484</v>
      </c>
      <c r="D426" s="166">
        <v>277491</v>
      </c>
    </row>
    <row r="427" spans="1:9">
      <c r="A427" s="707" t="s">
        <v>198</v>
      </c>
      <c r="B427" s="708"/>
      <c r="C427" s="167">
        <v>6250009.5899999999</v>
      </c>
      <c r="D427" s="166">
        <v>8049562.2800000003</v>
      </c>
    </row>
    <row r="428" spans="1:9" ht="16.5" customHeight="1">
      <c r="A428" s="707" t="s">
        <v>197</v>
      </c>
      <c r="B428" s="708"/>
      <c r="C428" s="167">
        <v>0</v>
      </c>
      <c r="D428" s="166">
        <v>0</v>
      </c>
    </row>
    <row r="429" spans="1:9" ht="23.25" customHeight="1">
      <c r="A429" s="707" t="s">
        <v>103</v>
      </c>
      <c r="B429" s="708"/>
      <c r="C429" s="167">
        <v>536071.99</v>
      </c>
      <c r="D429" s="166">
        <v>968290.61</v>
      </c>
    </row>
    <row r="430" spans="1:9" ht="18.75" customHeight="1" thickBot="1">
      <c r="A430" s="789" t="s">
        <v>196</v>
      </c>
      <c r="B430" s="790"/>
      <c r="C430" s="165"/>
      <c r="D430" s="164"/>
    </row>
    <row r="431" spans="1:9" ht="15" customHeight="1" thickBot="1">
      <c r="A431" s="791" t="s">
        <v>195</v>
      </c>
      <c r="B431" s="792"/>
      <c r="C431" s="163">
        <f>SUM(C419+C420+C421+C422+C430)</f>
        <v>7315097.8200000003</v>
      </c>
      <c r="D431" s="163">
        <f>SUM(D419+D420+D421+D422+D430)</f>
        <v>9538446.2799999993</v>
      </c>
    </row>
    <row r="433" spans="1:5" ht="33.75" customHeight="1"/>
    <row r="434" spans="1:5" ht="13.5" customHeight="1">
      <c r="A434" s="793" t="s">
        <v>194</v>
      </c>
      <c r="B434" s="794"/>
      <c r="C434" s="794"/>
      <c r="D434" s="795"/>
      <c r="E434" s="795"/>
    </row>
    <row r="435" spans="1:5" ht="15" thickBot="1">
      <c r="A435" s="27"/>
      <c r="B435" s="27"/>
      <c r="C435" s="27"/>
      <c r="D435" s="27"/>
    </row>
    <row r="436" spans="1:5" ht="26.25" customHeight="1">
      <c r="A436" s="162"/>
      <c r="B436" s="796" t="s">
        <v>193</v>
      </c>
      <c r="C436" s="796"/>
      <c r="D436" s="796"/>
      <c r="E436" s="797"/>
    </row>
    <row r="437" spans="1:5">
      <c r="A437" s="161" t="s">
        <v>192</v>
      </c>
      <c r="B437" s="160" t="s">
        <v>191</v>
      </c>
      <c r="C437" s="798" t="s">
        <v>190</v>
      </c>
      <c r="D437" s="798"/>
      <c r="E437" s="799"/>
    </row>
    <row r="438" spans="1:5" ht="14.25" thickBot="1">
      <c r="A438" s="159"/>
      <c r="B438" s="158"/>
      <c r="C438" s="158" t="s">
        <v>189</v>
      </c>
      <c r="D438" s="158" t="s">
        <v>188</v>
      </c>
      <c r="E438" s="157" t="s">
        <v>187</v>
      </c>
    </row>
    <row r="439" spans="1:5">
      <c r="A439" s="156" t="s">
        <v>35</v>
      </c>
      <c r="B439" s="155"/>
      <c r="C439" s="154"/>
      <c r="D439" s="154"/>
      <c r="E439" s="153"/>
    </row>
    <row r="440" spans="1:5" ht="29.25" customHeight="1" thickBot="1">
      <c r="A440" s="152" t="s">
        <v>54</v>
      </c>
      <c r="B440" s="151">
        <f>B439</f>
        <v>0</v>
      </c>
      <c r="C440" s="151">
        <f>C439</f>
        <v>0</v>
      </c>
      <c r="D440" s="151">
        <f>D439</f>
        <v>0</v>
      </c>
      <c r="E440" s="150">
        <f>E439</f>
        <v>0</v>
      </c>
    </row>
    <row r="443" spans="1:5" ht="15">
      <c r="A443" s="793" t="s">
        <v>186</v>
      </c>
      <c r="B443" s="794"/>
      <c r="C443" s="794"/>
      <c r="D443" s="817"/>
      <c r="E443" s="817"/>
    </row>
    <row r="444" spans="1:5" ht="51" customHeight="1" thickBot="1">
      <c r="A444" s="2"/>
      <c r="B444" s="2"/>
      <c r="C444" s="2"/>
    </row>
    <row r="445" spans="1:5" ht="14.25" thickBot="1">
      <c r="A445" s="616" t="s">
        <v>185</v>
      </c>
      <c r="B445" s="618"/>
      <c r="C445" s="138" t="s">
        <v>184</v>
      </c>
    </row>
    <row r="446" spans="1:5">
      <c r="A446" s="828"/>
      <c r="B446" s="829"/>
      <c r="C446" s="148"/>
    </row>
    <row r="447" spans="1:5">
      <c r="A447" s="818" t="s">
        <v>183</v>
      </c>
      <c r="B447" s="819"/>
      <c r="C447" s="149"/>
    </row>
    <row r="448" spans="1:5" ht="14.25" thickBot="1">
      <c r="A448" s="820"/>
      <c r="B448" s="821"/>
      <c r="C448" s="148"/>
    </row>
    <row r="449" spans="1:4" ht="14.25" thickBot="1">
      <c r="A449" s="822" t="s">
        <v>26</v>
      </c>
      <c r="B449" s="823"/>
      <c r="C449" s="147">
        <f>C447</f>
        <v>0</v>
      </c>
    </row>
    <row r="452" spans="1:4" ht="14.25">
      <c r="A452" s="27" t="s">
        <v>182</v>
      </c>
      <c r="B452" s="27"/>
      <c r="C452" s="27"/>
      <c r="D452" s="27"/>
    </row>
    <row r="453" spans="1:4" ht="14.25" thickBot="1">
      <c r="A453" s="17"/>
      <c r="B453" s="17"/>
      <c r="C453" s="17"/>
      <c r="D453" s="17"/>
    </row>
    <row r="454" spans="1:4" ht="14.25" thickBot="1">
      <c r="A454" s="146" t="s">
        <v>181</v>
      </c>
      <c r="B454" s="145"/>
      <c r="C454" s="145"/>
      <c r="D454" s="144"/>
    </row>
    <row r="455" spans="1:4" ht="14.25" thickBot="1">
      <c r="A455" s="824" t="s">
        <v>164</v>
      </c>
      <c r="B455" s="825"/>
      <c r="C455" s="826" t="s">
        <v>36</v>
      </c>
      <c r="D455" s="827"/>
    </row>
    <row r="456" spans="1:4" ht="14.25" customHeight="1" thickBot="1">
      <c r="A456" s="143">
        <v>0</v>
      </c>
      <c r="B456" s="142"/>
      <c r="C456" s="142">
        <v>0</v>
      </c>
      <c r="D456" s="141"/>
    </row>
    <row r="457" spans="1:4" ht="14.25" customHeight="1"/>
    <row r="459" spans="1:4" ht="14.25">
      <c r="A459" s="793" t="s">
        <v>180</v>
      </c>
      <c r="B459" s="793"/>
      <c r="C459" s="793"/>
      <c r="D459" s="615"/>
    </row>
    <row r="460" spans="1:4" ht="13.5" customHeight="1">
      <c r="A460" s="806" t="s">
        <v>179</v>
      </c>
      <c r="B460" s="806"/>
      <c r="C460" s="806"/>
    </row>
    <row r="461" spans="1:4" ht="13.5" customHeight="1" thickBot="1">
      <c r="A461" s="140"/>
      <c r="B461" s="139"/>
      <c r="C461" s="139"/>
    </row>
    <row r="462" spans="1:4" ht="16.5" thickBot="1">
      <c r="A462" s="693" t="s">
        <v>178</v>
      </c>
      <c r="B462" s="694"/>
      <c r="C462" s="138" t="s">
        <v>177</v>
      </c>
      <c r="D462" s="138" t="s">
        <v>176</v>
      </c>
    </row>
    <row r="463" spans="1:4">
      <c r="A463" s="813" t="s">
        <v>175</v>
      </c>
      <c r="B463" s="814"/>
      <c r="C463" s="137">
        <v>0</v>
      </c>
      <c r="D463" s="136">
        <v>0</v>
      </c>
    </row>
    <row r="464" spans="1:4" ht="23.25" customHeight="1">
      <c r="A464" s="815" t="s">
        <v>174</v>
      </c>
      <c r="B464" s="816"/>
      <c r="C464" s="135">
        <v>0</v>
      </c>
      <c r="D464" s="134">
        <v>0</v>
      </c>
    </row>
    <row r="465" spans="1:4">
      <c r="A465" s="807" t="s">
        <v>173</v>
      </c>
      <c r="B465" s="808"/>
      <c r="C465" s="133"/>
      <c r="D465" s="132"/>
    </row>
    <row r="466" spans="1:4">
      <c r="A466" s="809" t="s">
        <v>172</v>
      </c>
      <c r="B466" s="810"/>
      <c r="C466" s="133">
        <v>0</v>
      </c>
      <c r="D466" s="132">
        <v>0</v>
      </c>
    </row>
    <row r="467" spans="1:4" ht="14.25" thickBot="1">
      <c r="A467" s="811" t="s">
        <v>171</v>
      </c>
      <c r="B467" s="812"/>
      <c r="C467" s="131">
        <v>0</v>
      </c>
      <c r="D467" s="130">
        <v>0</v>
      </c>
    </row>
    <row r="475" spans="1:4" ht="14.25">
      <c r="A475" s="70" t="s">
        <v>170</v>
      </c>
      <c r="B475" s="70"/>
      <c r="C475" s="70"/>
    </row>
    <row r="476" spans="1:4" ht="14.25" thickBot="1">
      <c r="A476" s="51"/>
      <c r="B476" s="50"/>
      <c r="C476" s="50"/>
    </row>
    <row r="477" spans="1:4" ht="26.25" thickBot="1">
      <c r="A477" s="129"/>
      <c r="B477" s="49" t="s">
        <v>52</v>
      </c>
      <c r="C477" s="48" t="s">
        <v>51</v>
      </c>
    </row>
    <row r="478" spans="1:4" ht="14.25" thickBot="1">
      <c r="A478" s="124" t="s">
        <v>33</v>
      </c>
      <c r="B478" s="43">
        <f>B479+B484</f>
        <v>0</v>
      </c>
      <c r="C478" s="43">
        <f>C479+C484</f>
        <v>0</v>
      </c>
    </row>
    <row r="479" spans="1:4">
      <c r="A479" s="127" t="s">
        <v>169</v>
      </c>
      <c r="B479" s="126">
        <f>SUM(B481:B483)</f>
        <v>0</v>
      </c>
      <c r="C479" s="126">
        <f>SUM(C481:C483)</f>
        <v>0</v>
      </c>
    </row>
    <row r="480" spans="1:4">
      <c r="A480" s="125" t="s">
        <v>167</v>
      </c>
      <c r="B480" s="40"/>
      <c r="C480" s="55"/>
    </row>
    <row r="481" spans="1:3">
      <c r="A481" s="125"/>
      <c r="B481" s="40"/>
      <c r="C481" s="55"/>
    </row>
    <row r="482" spans="1:3">
      <c r="A482" s="125"/>
      <c r="B482" s="40"/>
      <c r="C482" s="55"/>
    </row>
    <row r="483" spans="1:3" ht="14.25" thickBot="1">
      <c r="A483" s="128"/>
      <c r="B483" s="65"/>
      <c r="C483" s="44"/>
    </row>
    <row r="484" spans="1:3">
      <c r="A484" s="127" t="s">
        <v>168</v>
      </c>
      <c r="B484" s="126">
        <f>SUM(B486:B488)</f>
        <v>0</v>
      </c>
      <c r="C484" s="126">
        <f>SUM(C486:C488)</f>
        <v>0</v>
      </c>
    </row>
    <row r="485" spans="1:3">
      <c r="A485" s="125" t="s">
        <v>167</v>
      </c>
      <c r="B485" s="41"/>
      <c r="C485" s="56"/>
    </row>
    <row r="486" spans="1:3">
      <c r="A486" s="119"/>
      <c r="B486" s="41"/>
      <c r="C486" s="56"/>
    </row>
    <row r="487" spans="1:3">
      <c r="A487" s="119"/>
      <c r="B487" s="40"/>
      <c r="C487" s="55"/>
    </row>
    <row r="488" spans="1:3" ht="14.25" thickBot="1">
      <c r="A488" s="122"/>
      <c r="B488" s="65"/>
      <c r="C488" s="44"/>
    </row>
    <row r="489" spans="1:3" ht="14.25" thickBot="1">
      <c r="A489" s="124" t="s">
        <v>32</v>
      </c>
      <c r="B489" s="43">
        <f>B490+B495</f>
        <v>0</v>
      </c>
      <c r="C489" s="43">
        <f>C490+C495</f>
        <v>0</v>
      </c>
    </row>
    <row r="490" spans="1:3">
      <c r="A490" s="123" t="s">
        <v>169</v>
      </c>
      <c r="B490" s="41">
        <f>SUM(B492:B494)</f>
        <v>0</v>
      </c>
      <c r="C490" s="41">
        <f>SUM(C492:C494)</f>
        <v>0</v>
      </c>
    </row>
    <row r="491" spans="1:3">
      <c r="A491" s="119" t="s">
        <v>167</v>
      </c>
      <c r="B491" s="40"/>
      <c r="C491" s="55"/>
    </row>
    <row r="492" spans="1:3">
      <c r="A492" s="119"/>
      <c r="B492" s="40"/>
      <c r="C492" s="55"/>
    </row>
    <row r="493" spans="1:3">
      <c r="A493" s="119"/>
      <c r="B493" s="40"/>
      <c r="C493" s="55"/>
    </row>
    <row r="494" spans="1:3" ht="14.25" thickBot="1">
      <c r="A494" s="122"/>
      <c r="B494" s="65"/>
      <c r="C494" s="44"/>
    </row>
    <row r="495" spans="1:3">
      <c r="A495" s="121" t="s">
        <v>168</v>
      </c>
      <c r="B495" s="120">
        <f>SUM(B497:B499)</f>
        <v>0</v>
      </c>
      <c r="C495" s="120">
        <f>SUM(C497:C499)</f>
        <v>0</v>
      </c>
    </row>
    <row r="496" spans="1:3">
      <c r="A496" s="119" t="s">
        <v>167</v>
      </c>
      <c r="B496" s="40"/>
      <c r="C496" s="40"/>
    </row>
    <row r="497" spans="1:9">
      <c r="A497" s="118"/>
      <c r="B497" s="40"/>
      <c r="C497" s="40"/>
    </row>
    <row r="498" spans="1:9">
      <c r="A498" s="118"/>
      <c r="B498" s="40"/>
      <c r="C498" s="40"/>
    </row>
    <row r="499" spans="1:9" ht="43.5" customHeight="1" thickBot="1">
      <c r="A499" s="117"/>
      <c r="B499" s="116"/>
      <c r="C499" s="116"/>
    </row>
    <row r="500" spans="1:9" ht="14.25">
      <c r="A500" s="70"/>
      <c r="B500" s="70"/>
      <c r="C500" s="70"/>
    </row>
    <row r="501" spans="1:9" ht="55.5" customHeight="1">
      <c r="A501" s="70"/>
      <c r="B501" s="70"/>
      <c r="C501" s="70"/>
    </row>
    <row r="502" spans="1:9" ht="24.75" customHeight="1">
      <c r="A502" s="614" t="s">
        <v>166</v>
      </c>
      <c r="B502" s="614"/>
      <c r="C502" s="614"/>
      <c r="D502" s="614"/>
      <c r="E502" s="615"/>
      <c r="F502" s="615"/>
      <c r="G502" s="615"/>
      <c r="H502" s="615"/>
      <c r="I502" s="615"/>
    </row>
    <row r="503" spans="1:9" ht="20.25" customHeight="1" thickBot="1">
      <c r="A503" s="114"/>
      <c r="B503" s="114"/>
      <c r="C503" s="114"/>
      <c r="D503" s="114"/>
      <c r="E503" s="115"/>
      <c r="F503" s="115"/>
      <c r="G503" s="115"/>
      <c r="H503" s="115"/>
      <c r="I503" s="115"/>
    </row>
    <row r="504" spans="1:9" ht="39" customHeight="1" thickBot="1">
      <c r="A504" s="703" t="s">
        <v>165</v>
      </c>
      <c r="B504" s="838"/>
      <c r="C504" s="839"/>
      <c r="D504" s="685"/>
    </row>
    <row r="505" spans="1:9" ht="14.25" thickBot="1">
      <c r="A505" s="840" t="s">
        <v>164</v>
      </c>
      <c r="B505" s="841"/>
      <c r="C505" s="842" t="s">
        <v>163</v>
      </c>
      <c r="D505" s="843"/>
    </row>
    <row r="506" spans="1:9" ht="14.25" thickBot="1">
      <c r="A506" s="844"/>
      <c r="B506" s="845"/>
      <c r="C506" s="846"/>
      <c r="D506" s="847"/>
    </row>
    <row r="507" spans="1:9" ht="14.25">
      <c r="A507" s="70"/>
      <c r="B507" s="70"/>
      <c r="C507" s="70"/>
    </row>
    <row r="508" spans="1:9" ht="14.25">
      <c r="A508" s="70"/>
      <c r="B508" s="70"/>
      <c r="C508" s="70"/>
    </row>
    <row r="509" spans="1:9" ht="14.25">
      <c r="A509" s="70"/>
      <c r="B509" s="70"/>
      <c r="C509" s="70"/>
    </row>
    <row r="510" spans="1:9" ht="14.25">
      <c r="A510" s="70"/>
      <c r="B510" s="70"/>
      <c r="C510" s="70"/>
    </row>
    <row r="511" spans="1:9" ht="14.25">
      <c r="A511" s="70"/>
      <c r="B511" s="70"/>
      <c r="C511" s="70"/>
    </row>
    <row r="512" spans="1:9" ht="14.25" hidden="1">
      <c r="A512" s="70"/>
      <c r="B512" s="70"/>
      <c r="C512" s="70"/>
    </row>
    <row r="513" spans="1:7" ht="14.25" hidden="1">
      <c r="A513" s="70"/>
      <c r="B513" s="70"/>
      <c r="C513" s="70"/>
    </row>
    <row r="514" spans="1:7" ht="14.25" hidden="1">
      <c r="A514" s="70"/>
      <c r="B514" s="70"/>
      <c r="C514" s="70"/>
    </row>
    <row r="515" spans="1:7" ht="14.25">
      <c r="A515" s="70" t="s">
        <v>162</v>
      </c>
      <c r="B515" s="70"/>
      <c r="C515" s="70"/>
    </row>
    <row r="516" spans="1:7" ht="14.25" customHeight="1">
      <c r="A516" s="744" t="s">
        <v>161</v>
      </c>
      <c r="B516" s="744"/>
      <c r="C516" s="744"/>
    </row>
    <row r="517" spans="1:7" ht="15" thickBot="1">
      <c r="A517" s="70"/>
      <c r="B517" s="70"/>
      <c r="C517" s="70"/>
    </row>
    <row r="518" spans="1:7" ht="24.75" thickBot="1">
      <c r="A518" s="661" t="s">
        <v>160</v>
      </c>
      <c r="B518" s="662"/>
      <c r="C518" s="662"/>
      <c r="D518" s="663"/>
      <c r="E518" s="113" t="s">
        <v>52</v>
      </c>
      <c r="F518" s="112" t="s">
        <v>51</v>
      </c>
      <c r="G518" s="111"/>
    </row>
    <row r="519" spans="1:7" ht="14.25" thickBot="1">
      <c r="A519" s="548" t="s">
        <v>159</v>
      </c>
      <c r="B519" s="549"/>
      <c r="C519" s="549"/>
      <c r="D519" s="550"/>
      <c r="E519" s="91">
        <f>SUM(E520:E527)</f>
        <v>9679970.8600000013</v>
      </c>
      <c r="F519" s="91">
        <f>SUM(F520:F527)</f>
        <v>10001986.959999999</v>
      </c>
      <c r="G519" s="89"/>
    </row>
    <row r="520" spans="1:7">
      <c r="A520" s="557" t="s">
        <v>158</v>
      </c>
      <c r="B520" s="558"/>
      <c r="C520" s="558"/>
      <c r="D520" s="559"/>
      <c r="E520" s="110">
        <v>4586816.6900000004</v>
      </c>
      <c r="F520" s="110">
        <f>-1659.81+2495054.65+168769.47+386624.38+92575.03+1573018.3-19127.28+62106.61-9692.69+106477.57</f>
        <v>4854146.2299999995</v>
      </c>
      <c r="G520" s="92"/>
    </row>
    <row r="521" spans="1:7">
      <c r="A521" s="563" t="s">
        <v>157</v>
      </c>
      <c r="B521" s="564"/>
      <c r="C521" s="564"/>
      <c r="D521" s="565"/>
      <c r="E521" s="98">
        <v>3068346.61</v>
      </c>
      <c r="F521" s="93">
        <f>974651.44+1883686.89+36150.52+42995.79-63199.74+63199.74</f>
        <v>2937484.64</v>
      </c>
      <c r="G521" s="92"/>
    </row>
    <row r="522" spans="1:7" ht="13.5" customHeight="1">
      <c r="A522" s="563" t="s">
        <v>156</v>
      </c>
      <c r="B522" s="564"/>
      <c r="C522" s="564"/>
      <c r="D522" s="565"/>
      <c r="E522" s="98">
        <v>0</v>
      </c>
      <c r="F522" s="93"/>
      <c r="G522" s="92"/>
    </row>
    <row r="523" spans="1:7" ht="13.5" customHeight="1">
      <c r="A523" s="848" t="s">
        <v>155</v>
      </c>
      <c r="B523" s="849"/>
      <c r="C523" s="849"/>
      <c r="D523" s="850"/>
      <c r="E523" s="98">
        <v>0</v>
      </c>
      <c r="F523" s="93"/>
      <c r="G523" s="92"/>
    </row>
    <row r="524" spans="1:7" ht="14.25" customHeight="1">
      <c r="A524" s="563" t="s">
        <v>154</v>
      </c>
      <c r="B524" s="564"/>
      <c r="C524" s="564"/>
      <c r="D524" s="565"/>
      <c r="E524" s="98">
        <f>1794855.77+301.7</f>
        <v>1795157.47</v>
      </c>
      <c r="F524" s="93">
        <f>-179925.27+1572943.51</f>
        <v>1393018.24</v>
      </c>
      <c r="G524" s="92"/>
    </row>
    <row r="525" spans="1:7" ht="14.25" customHeight="1">
      <c r="A525" s="566" t="s">
        <v>153</v>
      </c>
      <c r="B525" s="567"/>
      <c r="C525" s="567"/>
      <c r="D525" s="568"/>
      <c r="E525" s="98">
        <v>0</v>
      </c>
      <c r="F525" s="93"/>
      <c r="G525" s="92"/>
    </row>
    <row r="526" spans="1:7" ht="14.25" customHeight="1">
      <c r="A526" s="566" t="s">
        <v>152</v>
      </c>
      <c r="B526" s="567"/>
      <c r="C526" s="567"/>
      <c r="D526" s="568"/>
      <c r="E526" s="98">
        <v>152987.07</v>
      </c>
      <c r="F526" s="93">
        <f>-18556.4+269088.4</f>
        <v>250532.00000000003</v>
      </c>
      <c r="G526" s="92"/>
    </row>
    <row r="527" spans="1:7" ht="14.25" customHeight="1" thickBot="1">
      <c r="A527" s="851" t="s">
        <v>151</v>
      </c>
      <c r="B527" s="852"/>
      <c r="C527" s="852"/>
      <c r="D527" s="853"/>
      <c r="E527" s="109">
        <f>76102.17+349.71+211.14</f>
        <v>76663.02</v>
      </c>
      <c r="F527" s="108">
        <f>382.8+566423.05</f>
        <v>566805.85000000009</v>
      </c>
      <c r="G527" s="92"/>
    </row>
    <row r="528" spans="1:7" ht="14.25" customHeight="1" thickBot="1">
      <c r="A528" s="548" t="s">
        <v>150</v>
      </c>
      <c r="B528" s="549"/>
      <c r="C528" s="549"/>
      <c r="D528" s="550"/>
      <c r="E528" s="105">
        <v>10305.14</v>
      </c>
      <c r="F528" s="104">
        <v>1965.78</v>
      </c>
    </row>
    <row r="529" spans="1:8" ht="14.25" customHeight="1" thickBot="1">
      <c r="A529" s="551" t="s">
        <v>149</v>
      </c>
      <c r="B529" s="552"/>
      <c r="C529" s="552"/>
      <c r="D529" s="553"/>
      <c r="E529" s="107">
        <v>0</v>
      </c>
      <c r="F529" s="106">
        <v>0</v>
      </c>
      <c r="G529" s="103"/>
    </row>
    <row r="530" spans="1:8" ht="14.25" thickBot="1">
      <c r="A530" s="551" t="s">
        <v>148</v>
      </c>
      <c r="B530" s="552"/>
      <c r="C530" s="552"/>
      <c r="D530" s="553"/>
      <c r="E530" s="105">
        <v>0</v>
      </c>
      <c r="F530" s="104">
        <v>0</v>
      </c>
      <c r="G530" s="103"/>
    </row>
    <row r="531" spans="1:8" ht="14.25" thickBot="1">
      <c r="A531" s="554" t="s">
        <v>147</v>
      </c>
      <c r="B531" s="555"/>
      <c r="C531" s="555"/>
      <c r="D531" s="556"/>
      <c r="E531" s="105">
        <v>0</v>
      </c>
      <c r="F531" s="104">
        <v>0</v>
      </c>
      <c r="G531" s="103"/>
    </row>
    <row r="532" spans="1:8" ht="14.25" thickBot="1">
      <c r="A532" s="554" t="s">
        <v>146</v>
      </c>
      <c r="B532" s="555"/>
      <c r="C532" s="555"/>
      <c r="D532" s="556"/>
      <c r="E532" s="91">
        <f>E533+E541+E544+E547</f>
        <v>18359288.880000003</v>
      </c>
      <c r="F532" s="91">
        <f>SUM(F533+F541+F544+F547)</f>
        <v>17788638.390000004</v>
      </c>
      <c r="G532" s="89"/>
    </row>
    <row r="533" spans="1:8">
      <c r="A533" s="557" t="s">
        <v>145</v>
      </c>
      <c r="B533" s="558"/>
      <c r="C533" s="558"/>
      <c r="D533" s="559"/>
      <c r="E533" s="102">
        <f>SUM(E534:E546)</f>
        <v>17297853.050000001</v>
      </c>
      <c r="F533" s="102">
        <f>SUM(F534:F540)</f>
        <v>17244173.720000003</v>
      </c>
      <c r="G533" s="96"/>
    </row>
    <row r="534" spans="1:8">
      <c r="A534" s="519" t="s">
        <v>144</v>
      </c>
      <c r="B534" s="520"/>
      <c r="C534" s="520"/>
      <c r="D534" s="521"/>
      <c r="E534" s="101">
        <v>16340765.109999999</v>
      </c>
      <c r="F534" s="100">
        <v>16258608.810000001</v>
      </c>
      <c r="G534" s="99"/>
    </row>
    <row r="535" spans="1:8">
      <c r="A535" s="519" t="s">
        <v>143</v>
      </c>
      <c r="B535" s="520"/>
      <c r="C535" s="520"/>
      <c r="D535" s="521"/>
      <c r="E535" s="101">
        <v>885778.89</v>
      </c>
      <c r="F535" s="100">
        <v>905274.5</v>
      </c>
      <c r="G535" s="99"/>
    </row>
    <row r="536" spans="1:8">
      <c r="A536" s="519" t="s">
        <v>142</v>
      </c>
      <c r="B536" s="520"/>
      <c r="C536" s="520"/>
      <c r="D536" s="521"/>
      <c r="E536" s="101"/>
      <c r="F536" s="100"/>
      <c r="G536" s="99"/>
    </row>
    <row r="537" spans="1:8">
      <c r="A537" s="519" t="s">
        <v>141</v>
      </c>
      <c r="B537" s="520"/>
      <c r="C537" s="520"/>
      <c r="D537" s="521"/>
      <c r="E537" s="101">
        <v>14127.89</v>
      </c>
      <c r="F537" s="100">
        <v>30236.79</v>
      </c>
      <c r="G537" s="99"/>
    </row>
    <row r="538" spans="1:8" ht="13.5" customHeight="1">
      <c r="A538" s="519" t="s">
        <v>140</v>
      </c>
      <c r="B538" s="520"/>
      <c r="C538" s="520"/>
      <c r="D538" s="521"/>
      <c r="E538" s="101"/>
      <c r="F538" s="100"/>
      <c r="G538" s="99"/>
      <c r="H538" s="245" t="s">
        <v>139</v>
      </c>
    </row>
    <row r="539" spans="1:8">
      <c r="A539" s="519" t="s">
        <v>138</v>
      </c>
      <c r="B539" s="520"/>
      <c r="C539" s="520"/>
      <c r="D539" s="521"/>
      <c r="E539" s="101"/>
      <c r="F539" s="100"/>
      <c r="G539" s="99"/>
    </row>
    <row r="540" spans="1:8">
      <c r="A540" s="519" t="s">
        <v>137</v>
      </c>
      <c r="B540" s="520"/>
      <c r="C540" s="520"/>
      <c r="D540" s="521"/>
      <c r="E540" s="101">
        <v>57181.16</v>
      </c>
      <c r="F540" s="100">
        <v>50053.62</v>
      </c>
      <c r="G540" s="99"/>
    </row>
    <row r="541" spans="1:8">
      <c r="A541" s="566" t="s">
        <v>136</v>
      </c>
      <c r="B541" s="567"/>
      <c r="C541" s="567"/>
      <c r="D541" s="568"/>
      <c r="E541" s="97">
        <v>0</v>
      </c>
      <c r="F541" s="97"/>
      <c r="G541" s="96"/>
    </row>
    <row r="542" spans="1:8">
      <c r="A542" s="519" t="s">
        <v>135</v>
      </c>
      <c r="B542" s="520"/>
      <c r="C542" s="520"/>
      <c r="D542" s="521"/>
      <c r="E542" s="101"/>
      <c r="F542" s="100"/>
      <c r="G542" s="99"/>
    </row>
    <row r="543" spans="1:8">
      <c r="A543" s="519" t="s">
        <v>134</v>
      </c>
      <c r="B543" s="520"/>
      <c r="C543" s="520"/>
      <c r="D543" s="521"/>
      <c r="E543" s="101"/>
      <c r="F543" s="100"/>
      <c r="G543" s="99"/>
    </row>
    <row r="544" spans="1:8">
      <c r="A544" s="563" t="s">
        <v>133</v>
      </c>
      <c r="B544" s="564"/>
      <c r="C544" s="564"/>
      <c r="D544" s="565"/>
      <c r="E544" s="97">
        <v>0</v>
      </c>
      <c r="F544" s="97"/>
      <c r="G544" s="96"/>
    </row>
    <row r="545" spans="1:7">
      <c r="A545" s="519" t="s">
        <v>132</v>
      </c>
      <c r="B545" s="520"/>
      <c r="C545" s="520"/>
      <c r="D545" s="521"/>
      <c r="E545" s="101"/>
      <c r="F545" s="100"/>
      <c r="G545" s="99"/>
    </row>
    <row r="546" spans="1:7">
      <c r="A546" s="519" t="s">
        <v>131</v>
      </c>
      <c r="B546" s="520"/>
      <c r="C546" s="520"/>
      <c r="D546" s="521"/>
      <c r="E546" s="101"/>
      <c r="F546" s="100"/>
      <c r="G546" s="99"/>
    </row>
    <row r="547" spans="1:7">
      <c r="A547" s="563" t="s">
        <v>130</v>
      </c>
      <c r="B547" s="564"/>
      <c r="C547" s="564"/>
      <c r="D547" s="565"/>
      <c r="E547" s="97">
        <v>1061435.83</v>
      </c>
      <c r="F547" s="97">
        <f>SUM(F557+F561)</f>
        <v>544464.67000000004</v>
      </c>
      <c r="G547" s="96"/>
    </row>
    <row r="548" spans="1:7">
      <c r="A548" s="519" t="s">
        <v>129</v>
      </c>
      <c r="B548" s="520"/>
      <c r="C548" s="520"/>
      <c r="D548" s="521"/>
      <c r="E548" s="95"/>
      <c r="F548" s="93"/>
      <c r="G548" s="92"/>
    </row>
    <row r="549" spans="1:7">
      <c r="A549" s="519" t="s">
        <v>128</v>
      </c>
      <c r="B549" s="520"/>
      <c r="C549" s="520"/>
      <c r="D549" s="521"/>
      <c r="E549" s="95"/>
      <c r="F549" s="93"/>
      <c r="G549" s="92"/>
    </row>
    <row r="550" spans="1:7">
      <c r="A550" s="519" t="s">
        <v>127</v>
      </c>
      <c r="B550" s="520"/>
      <c r="C550" s="520"/>
      <c r="D550" s="521"/>
      <c r="E550" s="95"/>
      <c r="F550" s="98"/>
      <c r="G550" s="92"/>
    </row>
    <row r="551" spans="1:7">
      <c r="A551" s="519" t="s">
        <v>126</v>
      </c>
      <c r="B551" s="520"/>
      <c r="C551" s="520"/>
      <c r="D551" s="521"/>
      <c r="E551" s="95"/>
      <c r="F551" s="93"/>
      <c r="G551" s="92"/>
    </row>
    <row r="552" spans="1:7">
      <c r="A552" s="519" t="s">
        <v>125</v>
      </c>
      <c r="B552" s="520"/>
      <c r="C552" s="520"/>
      <c r="D552" s="521"/>
      <c r="E552" s="95"/>
      <c r="F552" s="93"/>
      <c r="G552" s="92"/>
    </row>
    <row r="553" spans="1:7">
      <c r="A553" s="519" t="s">
        <v>124</v>
      </c>
      <c r="B553" s="520"/>
      <c r="C553" s="520"/>
      <c r="D553" s="521"/>
      <c r="E553" s="95"/>
      <c r="F553" s="93"/>
      <c r="G553" s="92"/>
    </row>
    <row r="554" spans="1:7" ht="13.5" customHeight="1">
      <c r="A554" s="519" t="s">
        <v>123</v>
      </c>
      <c r="B554" s="520"/>
      <c r="C554" s="520"/>
      <c r="D554" s="521"/>
      <c r="E554" s="95"/>
      <c r="F554" s="93"/>
      <c r="G554" s="92"/>
    </row>
    <row r="555" spans="1:7" ht="13.5" customHeight="1">
      <c r="A555" s="519" t="s">
        <v>122</v>
      </c>
      <c r="B555" s="520"/>
      <c r="C555" s="520"/>
      <c r="D555" s="521"/>
      <c r="E555" s="95"/>
      <c r="F555" s="93"/>
      <c r="G555" s="92"/>
    </row>
    <row r="556" spans="1:7" ht="13.5" customHeight="1">
      <c r="A556" s="519" t="s">
        <v>121</v>
      </c>
      <c r="B556" s="520"/>
      <c r="C556" s="520"/>
      <c r="D556" s="521"/>
      <c r="E556" s="95"/>
      <c r="F556" s="93"/>
      <c r="G556" s="92"/>
    </row>
    <row r="557" spans="1:7">
      <c r="A557" s="560" t="s">
        <v>120</v>
      </c>
      <c r="B557" s="561"/>
      <c r="C557" s="561"/>
      <c r="D557" s="562"/>
      <c r="E557" s="95">
        <v>1061435.83</v>
      </c>
      <c r="F557" s="93">
        <f>150255.74+255662.03</f>
        <v>405917.77</v>
      </c>
      <c r="G557" s="92"/>
    </row>
    <row r="558" spans="1:7" ht="14.25" customHeight="1">
      <c r="A558" s="560" t="s">
        <v>119</v>
      </c>
      <c r="B558" s="561"/>
      <c r="C558" s="561"/>
      <c r="D558" s="562"/>
      <c r="E558" s="94"/>
      <c r="F558" s="93"/>
      <c r="G558" s="92"/>
    </row>
    <row r="559" spans="1:7">
      <c r="A559" s="560" t="s">
        <v>118</v>
      </c>
      <c r="B559" s="561"/>
      <c r="C559" s="561"/>
      <c r="D559" s="562"/>
      <c r="E559" s="94"/>
      <c r="F559" s="93"/>
      <c r="G559" s="92"/>
    </row>
    <row r="560" spans="1:7">
      <c r="A560" s="537" t="s">
        <v>117</v>
      </c>
      <c r="B560" s="538"/>
      <c r="C560" s="538"/>
      <c r="D560" s="539"/>
      <c r="E560" s="94"/>
      <c r="F560" s="93"/>
      <c r="G560" s="92"/>
    </row>
    <row r="561" spans="1:7" ht="13.5" customHeight="1" thickBot="1">
      <c r="A561" s="534" t="s">
        <v>116</v>
      </c>
      <c r="B561" s="535"/>
      <c r="C561" s="535"/>
      <c r="D561" s="536"/>
      <c r="E561" s="94"/>
      <c r="F561" s="93">
        <f>138546.9</f>
        <v>138546.9</v>
      </c>
      <c r="G561" s="92"/>
    </row>
    <row r="562" spans="1:7" ht="14.25" thickBot="1">
      <c r="A562" s="542" t="s">
        <v>115</v>
      </c>
      <c r="B562" s="543"/>
      <c r="C562" s="543"/>
      <c r="D562" s="544"/>
      <c r="E562" s="91">
        <f>SUM(E519+E528+E529+E530+E531+E532)</f>
        <v>28049564.880000003</v>
      </c>
      <c r="F562" s="90">
        <f>SUM(F519+F528+F529+F530+F531+F532)</f>
        <v>27792591.130000003</v>
      </c>
      <c r="G562" s="89"/>
    </row>
    <row r="563" spans="1:7" ht="15.75" customHeight="1"/>
    <row r="564" spans="1:7" ht="15.75" customHeight="1">
      <c r="A564" s="526" t="s">
        <v>114</v>
      </c>
      <c r="B564" s="527"/>
      <c r="C564" s="527"/>
      <c r="D564" s="527"/>
    </row>
    <row r="565" spans="1:7" ht="15.75" thickBot="1">
      <c r="A565" s="70"/>
      <c r="B565" s="70"/>
      <c r="C565" s="2"/>
    </row>
    <row r="566" spans="1:7" ht="15.75">
      <c r="A566" s="832" t="s">
        <v>113</v>
      </c>
      <c r="B566" s="833"/>
      <c r="C566" s="528" t="s">
        <v>52</v>
      </c>
      <c r="D566" s="528" t="s">
        <v>51</v>
      </c>
    </row>
    <row r="567" spans="1:7" ht="15.75" thickBot="1">
      <c r="A567" s="834"/>
      <c r="B567" s="835"/>
      <c r="C567" s="529"/>
      <c r="D567" s="530"/>
    </row>
    <row r="568" spans="1:7" ht="13.5" customHeight="1">
      <c r="A568" s="836" t="s">
        <v>112</v>
      </c>
      <c r="B568" s="837"/>
      <c r="C568" s="42">
        <v>11904052.449999999</v>
      </c>
      <c r="D568" s="56">
        <v>11550793.380000001</v>
      </c>
    </row>
    <row r="569" spans="1:7" ht="13.5" customHeight="1">
      <c r="A569" s="682" t="s">
        <v>111</v>
      </c>
      <c r="B569" s="683"/>
      <c r="C569" s="33">
        <v>0</v>
      </c>
      <c r="D569" s="55">
        <v>0</v>
      </c>
    </row>
    <row r="570" spans="1:7" ht="13.5" customHeight="1">
      <c r="A570" s="540" t="s">
        <v>110</v>
      </c>
      <c r="B570" s="541"/>
      <c r="C570" s="33">
        <v>9978091.3800000008</v>
      </c>
      <c r="D570" s="55">
        <v>10074349.02</v>
      </c>
    </row>
    <row r="571" spans="1:7" ht="13.5" customHeight="1">
      <c r="A571" s="522" t="s">
        <v>109</v>
      </c>
      <c r="B571" s="523"/>
      <c r="C571" s="33">
        <v>0</v>
      </c>
      <c r="D571" s="55">
        <v>0</v>
      </c>
    </row>
    <row r="572" spans="1:7" ht="21.75" customHeight="1">
      <c r="A572" s="524" t="s">
        <v>108</v>
      </c>
      <c r="B572" s="525"/>
      <c r="C572" s="33">
        <v>0</v>
      </c>
      <c r="D572" s="55">
        <v>0</v>
      </c>
    </row>
    <row r="573" spans="1:7" ht="13.5" customHeight="1">
      <c r="A573" s="524" t="s">
        <v>107</v>
      </c>
      <c r="B573" s="525"/>
      <c r="C573" s="33">
        <v>15470.76</v>
      </c>
      <c r="D573" s="55">
        <v>16287.9</v>
      </c>
    </row>
    <row r="574" spans="1:7">
      <c r="A574" s="524" t="s">
        <v>106</v>
      </c>
      <c r="B574" s="525"/>
      <c r="C574" s="33">
        <v>0</v>
      </c>
      <c r="D574" s="55">
        <v>0</v>
      </c>
    </row>
    <row r="575" spans="1:7">
      <c r="A575" s="800" t="s">
        <v>105</v>
      </c>
      <c r="B575" s="801"/>
      <c r="C575" s="33">
        <v>21017.54</v>
      </c>
      <c r="D575" s="55">
        <v>90305.46</v>
      </c>
    </row>
    <row r="576" spans="1:7">
      <c r="A576" s="522" t="s">
        <v>104</v>
      </c>
      <c r="B576" s="523"/>
      <c r="C576" s="88">
        <v>0</v>
      </c>
      <c r="D576" s="55">
        <v>0</v>
      </c>
    </row>
    <row r="577" spans="1:6" ht="14.25" thickBot="1">
      <c r="A577" s="830" t="s">
        <v>103</v>
      </c>
      <c r="B577" s="831"/>
      <c r="C577" s="30">
        <v>15405.75</v>
      </c>
      <c r="D577" s="54">
        <v>0</v>
      </c>
    </row>
    <row r="578" spans="1:6" ht="16.5" thickBot="1">
      <c r="A578" s="854" t="s">
        <v>54</v>
      </c>
      <c r="B578" s="855"/>
      <c r="C578" s="87">
        <f>SUM(C568:C577)</f>
        <v>21934037.879999999</v>
      </c>
      <c r="D578" s="87">
        <f>SUM(D568:D577)</f>
        <v>21731735.759999998</v>
      </c>
    </row>
    <row r="581" spans="1:6" ht="14.25" customHeight="1">
      <c r="A581" s="744" t="s">
        <v>102</v>
      </c>
      <c r="B581" s="744"/>
      <c r="C581" s="744"/>
    </row>
    <row r="582" spans="1:6" ht="13.5" customHeight="1" thickBot="1">
      <c r="A582" s="70"/>
      <c r="B582" s="70"/>
      <c r="C582" s="70"/>
    </row>
    <row r="583" spans="1:6" ht="35.25" customHeight="1" thickBot="1">
      <c r="A583" s="870" t="s">
        <v>101</v>
      </c>
      <c r="B583" s="871"/>
      <c r="C583" s="871"/>
      <c r="D583" s="872"/>
      <c r="E583" s="49" t="s">
        <v>52</v>
      </c>
      <c r="F583" s="48" t="s">
        <v>51</v>
      </c>
    </row>
    <row r="584" spans="1:6" ht="14.25" customHeight="1" thickBot="1">
      <c r="A584" s="719" t="s">
        <v>100</v>
      </c>
      <c r="B584" s="865"/>
      <c r="C584" s="865"/>
      <c r="D584" s="866"/>
      <c r="E584" s="80">
        <f>E585+E586+E587</f>
        <v>889186.55999999994</v>
      </c>
      <c r="F584" s="86">
        <f>F585+F586+F587</f>
        <v>14896801.960000001</v>
      </c>
    </row>
    <row r="585" spans="1:6">
      <c r="A585" s="545" t="s">
        <v>99</v>
      </c>
      <c r="B585" s="546"/>
      <c r="C585" s="546"/>
      <c r="D585" s="547"/>
      <c r="E585" s="85">
        <v>778108.95</v>
      </c>
      <c r="F585" s="84">
        <v>327.16000000000003</v>
      </c>
    </row>
    <row r="586" spans="1:6">
      <c r="A586" s="498" t="s">
        <v>98</v>
      </c>
      <c r="B586" s="499"/>
      <c r="C586" s="499"/>
      <c r="D586" s="500"/>
      <c r="E586" s="74">
        <v>2447.7199999999998</v>
      </c>
      <c r="F586" s="83">
        <v>0</v>
      </c>
    </row>
    <row r="587" spans="1:6" ht="14.25" thickBot="1">
      <c r="A587" s="516" t="s">
        <v>97</v>
      </c>
      <c r="B587" s="517"/>
      <c r="C587" s="517"/>
      <c r="D587" s="518"/>
      <c r="E587" s="82">
        <v>108629.89</v>
      </c>
      <c r="F587" s="81">
        <f>2107559.92+12788914.88</f>
        <v>14896474.800000001</v>
      </c>
    </row>
    <row r="588" spans="1:6" ht="14.25" thickBot="1">
      <c r="A588" s="531" t="s">
        <v>96</v>
      </c>
      <c r="B588" s="532"/>
      <c r="C588" s="532"/>
      <c r="D588" s="533"/>
      <c r="E588" s="80">
        <v>0</v>
      </c>
      <c r="F588" s="79">
        <v>0</v>
      </c>
    </row>
    <row r="589" spans="1:6" ht="14.25" thickBot="1">
      <c r="A589" s="862" t="s">
        <v>95</v>
      </c>
      <c r="B589" s="863"/>
      <c r="C589" s="863"/>
      <c r="D589" s="864"/>
      <c r="E589" s="78">
        <f>SUM(E590:E599)</f>
        <v>539961.10000000009</v>
      </c>
      <c r="F589" s="78">
        <f>SUM(F590:F599)</f>
        <v>2637766.27</v>
      </c>
    </row>
    <row r="590" spans="1:6">
      <c r="A590" s="867" t="s">
        <v>94</v>
      </c>
      <c r="B590" s="868"/>
      <c r="C590" s="868"/>
      <c r="D590" s="869"/>
      <c r="E590" s="77">
        <v>0</v>
      </c>
      <c r="F590" s="77">
        <v>0</v>
      </c>
    </row>
    <row r="591" spans="1:6">
      <c r="A591" s="501" t="s">
        <v>93</v>
      </c>
      <c r="B591" s="502"/>
      <c r="C591" s="502"/>
      <c r="D591" s="503"/>
      <c r="E591" s="76">
        <v>0</v>
      </c>
      <c r="F591" s="76">
        <v>0</v>
      </c>
    </row>
    <row r="592" spans="1:6">
      <c r="A592" s="501" t="s">
        <v>92</v>
      </c>
      <c r="B592" s="502"/>
      <c r="C592" s="502"/>
      <c r="D592" s="503"/>
      <c r="E592" s="74">
        <v>6358.32</v>
      </c>
      <c r="F592" s="74">
        <v>3201.91</v>
      </c>
    </row>
    <row r="593" spans="1:6">
      <c r="A593" s="501" t="s">
        <v>91</v>
      </c>
      <c r="B593" s="502"/>
      <c r="C593" s="502"/>
      <c r="D593" s="503"/>
      <c r="E593" s="74">
        <v>0</v>
      </c>
      <c r="F593" s="231">
        <v>0</v>
      </c>
    </row>
    <row r="594" spans="1:6" ht="13.5" customHeight="1">
      <c r="A594" s="501" t="s">
        <v>90</v>
      </c>
      <c r="B594" s="502"/>
      <c r="C594" s="502"/>
      <c r="D594" s="503"/>
      <c r="E594" s="74">
        <v>0</v>
      </c>
      <c r="F594" s="231">
        <f>1797069.51-0.06</f>
        <v>1797069.45</v>
      </c>
    </row>
    <row r="595" spans="1:6" ht="13.5" customHeight="1">
      <c r="A595" s="501" t="s">
        <v>89</v>
      </c>
      <c r="B595" s="502"/>
      <c r="C595" s="502"/>
      <c r="D595" s="503"/>
      <c r="E595" s="73">
        <v>4993.46</v>
      </c>
      <c r="F595" s="75">
        <f>34.02+156.06</f>
        <v>190.08</v>
      </c>
    </row>
    <row r="596" spans="1:6" ht="14.25" customHeight="1">
      <c r="A596" s="501" t="s">
        <v>88</v>
      </c>
      <c r="B596" s="502"/>
      <c r="C596" s="502"/>
      <c r="D596" s="503"/>
      <c r="E596" s="73">
        <v>308368</v>
      </c>
      <c r="F596" s="75">
        <v>0</v>
      </c>
    </row>
    <row r="597" spans="1:6">
      <c r="A597" s="498" t="s">
        <v>87</v>
      </c>
      <c r="B597" s="499"/>
      <c r="C597" s="499"/>
      <c r="D597" s="500"/>
      <c r="E597" s="74">
        <v>0</v>
      </c>
      <c r="F597" s="231">
        <v>585600</v>
      </c>
    </row>
    <row r="598" spans="1:6">
      <c r="A598" s="498" t="s">
        <v>86</v>
      </c>
      <c r="B598" s="499"/>
      <c r="C598" s="499"/>
      <c r="D598" s="500"/>
      <c r="E598" s="73">
        <v>0</v>
      </c>
      <c r="F598" s="72"/>
    </row>
    <row r="599" spans="1:6" ht="14.25" thickBot="1">
      <c r="A599" s="516" t="s">
        <v>85</v>
      </c>
      <c r="B599" s="517"/>
      <c r="C599" s="517"/>
      <c r="D599" s="518"/>
      <c r="E599" s="73">
        <v>220241.32</v>
      </c>
      <c r="F599" s="72">
        <f>222495.37+29620.55-411.09</f>
        <v>251704.83</v>
      </c>
    </row>
    <row r="600" spans="1:6" ht="13.5" customHeight="1" thickBot="1">
      <c r="A600" s="873" t="s">
        <v>54</v>
      </c>
      <c r="B600" s="874"/>
      <c r="C600" s="874"/>
      <c r="D600" s="875"/>
      <c r="E600" s="38">
        <f>SUM(E584+E588+E589)</f>
        <v>1429147.6600000001</v>
      </c>
      <c r="F600" s="38">
        <f>SUM(F584+F588+F589)</f>
        <v>17534568.23</v>
      </c>
    </row>
    <row r="603" spans="1:6" ht="30.75" customHeight="1">
      <c r="A603" s="526" t="s">
        <v>84</v>
      </c>
      <c r="B603" s="527"/>
      <c r="C603" s="527"/>
      <c r="D603" s="527"/>
    </row>
    <row r="604" spans="1:6" ht="14.25" customHeight="1" thickBot="1">
      <c r="A604" s="70"/>
      <c r="B604" s="70"/>
      <c r="C604" s="2"/>
      <c r="D604" s="2"/>
    </row>
    <row r="605" spans="1:6" ht="30" customHeight="1" thickBot="1">
      <c r="A605" s="510" t="s">
        <v>83</v>
      </c>
      <c r="B605" s="511"/>
      <c r="C605" s="511"/>
      <c r="D605" s="512"/>
      <c r="E605" s="49" t="s">
        <v>52</v>
      </c>
      <c r="F605" s="48" t="s">
        <v>51</v>
      </c>
    </row>
    <row r="606" spans="1:6" ht="13.5" customHeight="1" thickBot="1">
      <c r="A606" s="876" t="s">
        <v>82</v>
      </c>
      <c r="B606" s="877"/>
      <c r="C606" s="877"/>
      <c r="D606" s="878"/>
      <c r="E606" s="69"/>
      <c r="F606" s="69"/>
    </row>
    <row r="607" spans="1:6" ht="13.5" customHeight="1" thickBot="1">
      <c r="A607" s="719" t="s">
        <v>81</v>
      </c>
      <c r="B607" s="865"/>
      <c r="C607" s="865"/>
      <c r="D607" s="866"/>
      <c r="E607" s="43">
        <f>SUM(E608+E609+E614)</f>
        <v>4574884.87</v>
      </c>
      <c r="F607" s="43">
        <f>SUM(F608+F609+F614)</f>
        <v>15382251.42</v>
      </c>
    </row>
    <row r="608" spans="1:6" ht="13.5" customHeight="1">
      <c r="A608" s="507" t="s">
        <v>80</v>
      </c>
      <c r="B608" s="508"/>
      <c r="C608" s="508"/>
      <c r="D608" s="509"/>
      <c r="E608" s="10">
        <v>364335.62</v>
      </c>
      <c r="F608" s="68">
        <f>22911.06+2511.29</f>
        <v>25422.350000000002</v>
      </c>
    </row>
    <row r="609" spans="1:6" ht="13.5" customHeight="1">
      <c r="A609" s="513" t="s">
        <v>79</v>
      </c>
      <c r="B609" s="514"/>
      <c r="C609" s="514"/>
      <c r="D609" s="515"/>
      <c r="E609" s="66">
        <v>361677.19</v>
      </c>
      <c r="F609" s="66">
        <f>SUM(F610:F613)</f>
        <v>83002.340000000011</v>
      </c>
    </row>
    <row r="610" spans="1:6" ht="13.5" customHeight="1">
      <c r="A610" s="504" t="s">
        <v>78</v>
      </c>
      <c r="B610" s="505"/>
      <c r="C610" s="505"/>
      <c r="D610" s="506"/>
      <c r="E610" s="67"/>
      <c r="F610" s="67">
        <v>4781.8</v>
      </c>
    </row>
    <row r="611" spans="1:6">
      <c r="A611" s="504" t="s">
        <v>77</v>
      </c>
      <c r="B611" s="505"/>
      <c r="C611" s="505"/>
      <c r="D611" s="506"/>
      <c r="E611" s="67"/>
      <c r="F611" s="67">
        <v>0</v>
      </c>
    </row>
    <row r="612" spans="1:6" ht="13.5" customHeight="1">
      <c r="A612" s="504" t="s">
        <v>76</v>
      </c>
      <c r="B612" s="505"/>
      <c r="C612" s="505"/>
      <c r="D612" s="506"/>
      <c r="E612" s="33">
        <v>361677.19</v>
      </c>
      <c r="F612" s="40">
        <f>78220.52+0.02</f>
        <v>78220.540000000008</v>
      </c>
    </row>
    <row r="613" spans="1:6" ht="13.5" customHeight="1">
      <c r="A613" s="504" t="s">
        <v>75</v>
      </c>
      <c r="B613" s="505"/>
      <c r="C613" s="505"/>
      <c r="D613" s="506"/>
      <c r="E613" s="33"/>
      <c r="F613" s="40">
        <v>0</v>
      </c>
    </row>
    <row r="614" spans="1:6" ht="13.5" customHeight="1">
      <c r="A614" s="778" t="s">
        <v>74</v>
      </c>
      <c r="B614" s="879"/>
      <c r="C614" s="879"/>
      <c r="D614" s="779"/>
      <c r="E614" s="66">
        <v>3848872.06</v>
      </c>
      <c r="F614" s="66">
        <f>SUM(F615:F619)</f>
        <v>15273826.73</v>
      </c>
    </row>
    <row r="615" spans="1:6" ht="13.5" customHeight="1">
      <c r="A615" s="504" t="s">
        <v>73</v>
      </c>
      <c r="B615" s="505"/>
      <c r="C615" s="505"/>
      <c r="D615" s="506"/>
      <c r="E615" s="33">
        <v>0</v>
      </c>
      <c r="F615" s="40"/>
    </row>
    <row r="616" spans="1:6" ht="14.25" customHeight="1">
      <c r="A616" s="504" t="s">
        <v>72</v>
      </c>
      <c r="B616" s="505"/>
      <c r="C616" s="505"/>
      <c r="D616" s="506"/>
      <c r="E616" s="33">
        <v>3190071.5</v>
      </c>
      <c r="F616" s="40">
        <v>15175832.74</v>
      </c>
    </row>
    <row r="617" spans="1:6">
      <c r="A617" s="856" t="s">
        <v>71</v>
      </c>
      <c r="B617" s="857"/>
      <c r="C617" s="857"/>
      <c r="D617" s="858"/>
      <c r="E617" s="33">
        <v>563035.22</v>
      </c>
      <c r="F617" s="40">
        <v>1159.5</v>
      </c>
    </row>
    <row r="618" spans="1:6">
      <c r="A618" s="856" t="s">
        <v>70</v>
      </c>
      <c r="B618" s="857"/>
      <c r="C618" s="857"/>
      <c r="D618" s="858"/>
      <c r="E618" s="33">
        <v>0</v>
      </c>
      <c r="F618" s="40"/>
    </row>
    <row r="619" spans="1:6" ht="14.25" thickBot="1">
      <c r="A619" s="859" t="s">
        <v>69</v>
      </c>
      <c r="B619" s="860"/>
      <c r="C619" s="860"/>
      <c r="D619" s="861"/>
      <c r="E619" s="45">
        <v>95765.34</v>
      </c>
      <c r="F619" s="65">
        <f>21764.96+4158.9+35936.3+6+34968.33</f>
        <v>96834.49</v>
      </c>
    </row>
    <row r="620" spans="1:6" ht="14.25" thickBot="1">
      <c r="A620" s="880" t="s">
        <v>68</v>
      </c>
      <c r="B620" s="881"/>
      <c r="C620" s="881"/>
      <c r="D620" s="882"/>
      <c r="E620" s="64">
        <f>SUM(E606+E607)</f>
        <v>4574884.87</v>
      </c>
      <c r="F620" s="64">
        <f>SUM(F606+F607)</f>
        <v>15382251.42</v>
      </c>
    </row>
    <row r="623" spans="1:6" ht="14.25" customHeight="1">
      <c r="A623" s="63" t="s">
        <v>67</v>
      </c>
      <c r="B623" s="71"/>
      <c r="C623" s="71"/>
    </row>
    <row r="624" spans="1:6" ht="14.25" thickBot="1">
      <c r="A624" s="62"/>
      <c r="B624" s="62"/>
      <c r="C624" s="62"/>
    </row>
    <row r="625" spans="1:6" ht="32.25" thickBot="1">
      <c r="A625" s="896"/>
      <c r="B625" s="897"/>
      <c r="C625" s="897"/>
      <c r="D625" s="898"/>
      <c r="E625" s="61" t="s">
        <v>52</v>
      </c>
      <c r="F625" s="60" t="s">
        <v>51</v>
      </c>
    </row>
    <row r="626" spans="1:6" ht="14.25" thickBot="1">
      <c r="A626" s="902" t="s">
        <v>66</v>
      </c>
      <c r="B626" s="903"/>
      <c r="C626" s="903"/>
      <c r="D626" s="904"/>
      <c r="E626" s="43">
        <f>SUM(E627:E628)</f>
        <v>0</v>
      </c>
      <c r="F626" s="43">
        <f>SUM(F627:F628)</f>
        <v>0</v>
      </c>
    </row>
    <row r="627" spans="1:6" ht="22.5" customHeight="1">
      <c r="A627" s="905" t="s">
        <v>65</v>
      </c>
      <c r="B627" s="906"/>
      <c r="C627" s="906"/>
      <c r="D627" s="907"/>
      <c r="E627" s="47"/>
      <c r="F627" s="46"/>
    </row>
    <row r="628" spans="1:6" ht="15.75" customHeight="1" thickBot="1">
      <c r="A628" s="914" t="s">
        <v>64</v>
      </c>
      <c r="B628" s="915"/>
      <c r="C628" s="915"/>
      <c r="D628" s="916"/>
      <c r="E628" s="58"/>
      <c r="F628" s="59"/>
    </row>
    <row r="629" spans="1:6" ht="14.25" thickBot="1">
      <c r="A629" s="908" t="s">
        <v>50</v>
      </c>
      <c r="B629" s="909"/>
      <c r="C629" s="909"/>
      <c r="D629" s="910"/>
      <c r="E629" s="43">
        <f>SUM(E630:E631)</f>
        <v>-358660.31</v>
      </c>
      <c r="F629" s="43">
        <f>SUM(F630:F631)</f>
        <v>605079.51</v>
      </c>
    </row>
    <row r="630" spans="1:6" ht="23.25" customHeight="1">
      <c r="A630" s="893" t="s">
        <v>63</v>
      </c>
      <c r="B630" s="894"/>
      <c r="C630" s="894"/>
      <c r="D630" s="895"/>
      <c r="E630" s="58">
        <v>-358660.31</v>
      </c>
      <c r="F630" s="57">
        <v>605079.51</v>
      </c>
    </row>
    <row r="631" spans="1:6" ht="14.25" thickBot="1">
      <c r="A631" s="899" t="s">
        <v>62</v>
      </c>
      <c r="B631" s="900"/>
      <c r="C631" s="900"/>
      <c r="D631" s="901"/>
      <c r="E631" s="30"/>
      <c r="F631" s="54"/>
    </row>
    <row r="632" spans="1:6" ht="13.5" customHeight="1" thickBot="1">
      <c r="A632" s="908" t="s">
        <v>61</v>
      </c>
      <c r="B632" s="909"/>
      <c r="C632" s="909"/>
      <c r="D632" s="910"/>
      <c r="E632" s="43">
        <f>SUM(E633:E638)</f>
        <v>585272.53</v>
      </c>
      <c r="F632" s="43">
        <f>SUM(F633:F638)</f>
        <v>0</v>
      </c>
    </row>
    <row r="633" spans="1:6" ht="13.5" customHeight="1">
      <c r="A633" s="911" t="s">
        <v>60</v>
      </c>
      <c r="B633" s="912"/>
      <c r="C633" s="912"/>
      <c r="D633" s="913"/>
      <c r="E633" s="42"/>
      <c r="F633" s="56"/>
    </row>
    <row r="634" spans="1:6" ht="13.5" customHeight="1">
      <c r="A634" s="890" t="s">
        <v>59</v>
      </c>
      <c r="B634" s="891"/>
      <c r="C634" s="891"/>
      <c r="D634" s="892"/>
      <c r="E634" s="42">
        <v>585272.53</v>
      </c>
      <c r="F634" s="56">
        <v>0</v>
      </c>
    </row>
    <row r="635" spans="1:6">
      <c r="A635" s="883" t="s">
        <v>58</v>
      </c>
      <c r="B635" s="884"/>
      <c r="C635" s="884"/>
      <c r="D635" s="885"/>
      <c r="E635" s="33"/>
      <c r="F635" s="55"/>
    </row>
    <row r="636" spans="1:6">
      <c r="A636" s="883" t="s">
        <v>57</v>
      </c>
      <c r="B636" s="884"/>
      <c r="C636" s="884"/>
      <c r="D636" s="885"/>
      <c r="E636" s="30"/>
      <c r="F636" s="54"/>
    </row>
    <row r="637" spans="1:6">
      <c r="A637" s="883" t="s">
        <v>56</v>
      </c>
      <c r="B637" s="884"/>
      <c r="C637" s="884"/>
      <c r="D637" s="885"/>
      <c r="E637" s="30"/>
      <c r="F637" s="54"/>
    </row>
    <row r="638" spans="1:6" ht="14.25" thickBot="1">
      <c r="A638" s="886" t="s">
        <v>55</v>
      </c>
      <c r="B638" s="887"/>
      <c r="C638" s="887"/>
      <c r="D638" s="888"/>
      <c r="E638" s="30"/>
      <c r="F638" s="54"/>
    </row>
    <row r="639" spans="1:6" ht="16.5" thickBot="1">
      <c r="A639" s="854" t="s">
        <v>54</v>
      </c>
      <c r="B639" s="889"/>
      <c r="C639" s="889"/>
      <c r="D639" s="855"/>
      <c r="E639" s="53">
        <f>SUM(E626+E629+E632)</f>
        <v>226612.22000000003</v>
      </c>
      <c r="F639" s="52">
        <f>SUM(F626+F629+F632)</f>
        <v>605079.51</v>
      </c>
    </row>
    <row r="642" spans="1:6" ht="14.25">
      <c r="A642" s="744" t="s">
        <v>53</v>
      </c>
      <c r="B642" s="744"/>
      <c r="C642" s="744"/>
    </row>
    <row r="643" spans="1:6" ht="14.25" thickBot="1">
      <c r="A643" s="51"/>
      <c r="B643" s="50"/>
      <c r="C643" s="50"/>
    </row>
    <row r="644" spans="1:6" ht="26.25" thickBot="1">
      <c r="A644" s="510"/>
      <c r="B644" s="511"/>
      <c r="C644" s="511"/>
      <c r="D644" s="512"/>
      <c r="E644" s="49" t="s">
        <v>52</v>
      </c>
      <c r="F644" s="48" t="s">
        <v>51</v>
      </c>
    </row>
    <row r="645" spans="1:6" ht="14.25" thickBot="1">
      <c r="A645" s="719" t="s">
        <v>50</v>
      </c>
      <c r="B645" s="865"/>
      <c r="C645" s="865"/>
      <c r="D645" s="866"/>
      <c r="E645" s="43">
        <f>E646+E647</f>
        <v>1484.54</v>
      </c>
      <c r="F645" s="43">
        <f>F646+F647</f>
        <v>5108.03</v>
      </c>
    </row>
    <row r="646" spans="1:6">
      <c r="A646" s="867" t="s">
        <v>49</v>
      </c>
      <c r="B646" s="868"/>
      <c r="C646" s="868"/>
      <c r="D646" s="869"/>
      <c r="E646" s="47"/>
      <c r="F646" s="46"/>
    </row>
    <row r="647" spans="1:6" ht="14.25" thickBot="1">
      <c r="A647" s="688" t="s">
        <v>48</v>
      </c>
      <c r="B647" s="689"/>
      <c r="C647" s="689"/>
      <c r="D647" s="690"/>
      <c r="E647" s="45">
        <v>1484.54</v>
      </c>
      <c r="F647" s="44">
        <v>5108.03</v>
      </c>
    </row>
    <row r="648" spans="1:6" ht="14.25" thickBot="1">
      <c r="A648" s="719" t="s">
        <v>47</v>
      </c>
      <c r="B648" s="865"/>
      <c r="C648" s="865"/>
      <c r="D648" s="866"/>
      <c r="E648" s="43">
        <f>SUM(E649:E656)</f>
        <v>0</v>
      </c>
      <c r="F648" s="43">
        <f>SUM(F649:F656)</f>
        <v>323706.65000000002</v>
      </c>
    </row>
    <row r="649" spans="1:6" ht="13.5" customHeight="1">
      <c r="A649" s="867" t="s">
        <v>46</v>
      </c>
      <c r="B649" s="868"/>
      <c r="C649" s="868"/>
      <c r="D649" s="869"/>
      <c r="E649" s="42"/>
      <c r="F649" s="41"/>
    </row>
    <row r="650" spans="1:6" ht="13.5" customHeight="1">
      <c r="A650" s="501" t="s">
        <v>45</v>
      </c>
      <c r="B650" s="502"/>
      <c r="C650" s="502"/>
      <c r="D650" s="503"/>
      <c r="E650" s="33"/>
      <c r="F650" s="40"/>
    </row>
    <row r="651" spans="1:6" ht="13.5" customHeight="1">
      <c r="A651" s="501" t="s">
        <v>44</v>
      </c>
      <c r="B651" s="502"/>
      <c r="C651" s="502"/>
      <c r="D651" s="503"/>
      <c r="E651" s="33"/>
      <c r="F651" s="40"/>
    </row>
    <row r="652" spans="1:6">
      <c r="A652" s="498" t="s">
        <v>43</v>
      </c>
      <c r="B652" s="499"/>
      <c r="C652" s="499"/>
      <c r="D652" s="500"/>
      <c r="E652" s="33"/>
      <c r="F652" s="40"/>
    </row>
    <row r="653" spans="1:6">
      <c r="A653" s="498" t="s">
        <v>42</v>
      </c>
      <c r="B653" s="499"/>
      <c r="C653" s="499"/>
      <c r="D653" s="500"/>
      <c r="E653" s="30">
        <v>0</v>
      </c>
      <c r="F653" s="30">
        <v>323706.65000000002</v>
      </c>
    </row>
    <row r="654" spans="1:6">
      <c r="A654" s="498" t="s">
        <v>41</v>
      </c>
      <c r="B654" s="499"/>
      <c r="C654" s="499"/>
      <c r="D654" s="500"/>
      <c r="E654" s="30"/>
      <c r="F654" s="39"/>
    </row>
    <row r="655" spans="1:6">
      <c r="A655" s="498" t="s">
        <v>40</v>
      </c>
      <c r="B655" s="499"/>
      <c r="C655" s="499"/>
      <c r="D655" s="500"/>
      <c r="E655" s="30"/>
      <c r="F655" s="39"/>
    </row>
    <row r="656" spans="1:6" ht="14.25" thickBot="1">
      <c r="A656" s="917" t="s">
        <v>39</v>
      </c>
      <c r="B656" s="918"/>
      <c r="C656" s="918"/>
      <c r="D656" s="919"/>
      <c r="E656" s="30"/>
      <c r="F656" s="39"/>
    </row>
    <row r="657" spans="1:6" ht="14.25" thickBot="1">
      <c r="A657" s="657"/>
      <c r="B657" s="920"/>
      <c r="C657" s="920"/>
      <c r="D657" s="658"/>
      <c r="E657" s="38">
        <f>SUM(E645+E648)</f>
        <v>1484.54</v>
      </c>
      <c r="F657" s="38">
        <f>SUM(F645+F648)</f>
        <v>328814.68000000005</v>
      </c>
    </row>
    <row r="663" spans="1:6" ht="14.25" customHeight="1"/>
    <row r="664" spans="1:6" ht="15.75">
      <c r="A664" s="921" t="s">
        <v>38</v>
      </c>
      <c r="B664" s="921"/>
      <c r="C664" s="921"/>
      <c r="D664" s="921"/>
      <c r="E664" s="921"/>
      <c r="F664" s="921"/>
    </row>
    <row r="665" spans="1:6" ht="13.5" customHeight="1" thickBot="1">
      <c r="A665" s="37"/>
      <c r="B665" s="17"/>
      <c r="C665" s="17"/>
      <c r="D665" s="17"/>
      <c r="E665" s="17"/>
      <c r="F665" s="17"/>
    </row>
    <row r="666" spans="1:6" ht="14.25" thickBot="1">
      <c r="A666" s="922" t="s">
        <v>37</v>
      </c>
      <c r="B666" s="923"/>
      <c r="C666" s="925" t="s">
        <v>36</v>
      </c>
      <c r="D666" s="926"/>
      <c r="E666" s="926"/>
      <c r="F666" s="927"/>
    </row>
    <row r="667" spans="1:6" ht="14.25" thickBot="1">
      <c r="A667" s="840"/>
      <c r="B667" s="924"/>
      <c r="C667" s="22" t="s">
        <v>35</v>
      </c>
      <c r="D667" s="21" t="s">
        <v>34</v>
      </c>
      <c r="E667" s="36" t="s">
        <v>33</v>
      </c>
      <c r="F667" s="21" t="s">
        <v>32</v>
      </c>
    </row>
    <row r="668" spans="1:6" ht="26.25" customHeight="1">
      <c r="A668" s="930" t="s">
        <v>31</v>
      </c>
      <c r="B668" s="931"/>
      <c r="C668" s="35">
        <f>SUM(C669:C671)</f>
        <v>0</v>
      </c>
      <c r="D668" s="35">
        <f>SUM(D669:D671)</f>
        <v>0</v>
      </c>
      <c r="E668" s="35">
        <f>SUM(E669:E671)</f>
        <v>0</v>
      </c>
      <c r="F668" s="33">
        <f>SUM(F669:F671)</f>
        <v>0</v>
      </c>
    </row>
    <row r="669" spans="1:6">
      <c r="A669" s="932" t="s">
        <v>30</v>
      </c>
      <c r="B669" s="933"/>
      <c r="C669" s="35">
        <v>0</v>
      </c>
      <c r="D669" s="33"/>
      <c r="E669" s="34">
        <v>0</v>
      </c>
      <c r="F669" s="33"/>
    </row>
    <row r="670" spans="1:6">
      <c r="A670" s="932" t="s">
        <v>29</v>
      </c>
      <c r="B670" s="933"/>
      <c r="C670" s="35"/>
      <c r="D670" s="33"/>
      <c r="E670" s="34"/>
      <c r="F670" s="33"/>
    </row>
    <row r="671" spans="1:6">
      <c r="A671" s="932" t="s">
        <v>29</v>
      </c>
      <c r="B671" s="933"/>
      <c r="C671" s="35"/>
      <c r="D671" s="33"/>
      <c r="E671" s="34"/>
      <c r="F671" s="33"/>
    </row>
    <row r="672" spans="1:6">
      <c r="A672" s="928" t="s">
        <v>28</v>
      </c>
      <c r="B672" s="929"/>
      <c r="C672" s="35">
        <v>0</v>
      </c>
      <c r="D672" s="33">
        <v>0</v>
      </c>
      <c r="E672" s="34">
        <v>0</v>
      </c>
      <c r="F672" s="33">
        <v>0</v>
      </c>
    </row>
    <row r="673" spans="1:6" ht="14.25" thickBot="1">
      <c r="A673" s="938" t="s">
        <v>27</v>
      </c>
      <c r="B673" s="681"/>
      <c r="C673" s="32"/>
      <c r="D673" s="30"/>
      <c r="E673" s="31"/>
      <c r="F673" s="30"/>
    </row>
    <row r="674" spans="1:6" ht="30" customHeight="1" thickBot="1">
      <c r="A674" s="939" t="s">
        <v>26</v>
      </c>
      <c r="B674" s="940"/>
      <c r="C674" s="29">
        <f>C668+C672+C673</f>
        <v>0</v>
      </c>
      <c r="D674" s="29">
        <f>D668+D672+D673</f>
        <v>0</v>
      </c>
      <c r="E674" s="29">
        <f>E668+E672+E673</f>
        <v>0</v>
      </c>
      <c r="F674" s="28">
        <f>F668+F672+F673</f>
        <v>0</v>
      </c>
    </row>
    <row r="677" spans="1:6" ht="14.25">
      <c r="A677" s="614" t="s">
        <v>25</v>
      </c>
      <c r="B677" s="614"/>
      <c r="C677" s="614"/>
      <c r="D677" s="614"/>
      <c r="E677" s="941"/>
      <c r="F677" s="941"/>
    </row>
    <row r="679" spans="1:6" ht="15">
      <c r="A679" s="942" t="s">
        <v>24</v>
      </c>
      <c r="B679" s="942"/>
      <c r="C679" s="942"/>
      <c r="D679" s="942"/>
    </row>
    <row r="680" spans="1:6" ht="14.25" thickBot="1">
      <c r="A680" s="26"/>
      <c r="B680" s="17"/>
      <c r="C680" s="17"/>
      <c r="D680" s="17"/>
    </row>
    <row r="681" spans="1:6" ht="51.75" thickBot="1">
      <c r="A681" s="699" t="s">
        <v>23</v>
      </c>
      <c r="B681" s="700"/>
      <c r="C681" s="25" t="s">
        <v>22</v>
      </c>
      <c r="D681" s="25" t="s">
        <v>21</v>
      </c>
    </row>
    <row r="682" spans="1:6" ht="14.25" thickBot="1">
      <c r="A682" s="780" t="s">
        <v>20</v>
      </c>
      <c r="B682" s="943"/>
      <c r="C682" s="24">
        <v>192</v>
      </c>
      <c r="D682" s="23">
        <v>191</v>
      </c>
    </row>
    <row r="685" spans="1:6" ht="14.25">
      <c r="A685" s="27" t="s">
        <v>19</v>
      </c>
      <c r="B685" s="115"/>
      <c r="C685" s="115"/>
      <c r="D685" s="115"/>
      <c r="E685" s="115"/>
    </row>
    <row r="686" spans="1:6" ht="16.5" thickBot="1">
      <c r="A686" s="17"/>
      <c r="B686" s="18"/>
      <c r="C686" s="18"/>
      <c r="D686" s="17"/>
      <c r="E686" s="17"/>
    </row>
    <row r="687" spans="1:6" ht="51.75" thickBot="1">
      <c r="A687" s="22" t="s">
        <v>16</v>
      </c>
      <c r="B687" s="21" t="s">
        <v>15</v>
      </c>
      <c r="C687" s="21"/>
      <c r="D687" s="20" t="s">
        <v>18</v>
      </c>
      <c r="E687" s="19" t="s">
        <v>12</v>
      </c>
    </row>
    <row r="688" spans="1:6">
      <c r="A688" s="12" t="s">
        <v>11</v>
      </c>
      <c r="B688" s="10"/>
      <c r="C688" s="10"/>
      <c r="D688" s="11"/>
      <c r="E688" s="10"/>
    </row>
    <row r="689" spans="1:5">
      <c r="A689" s="9" t="s">
        <v>10</v>
      </c>
      <c r="B689" s="7"/>
      <c r="C689" s="7"/>
      <c r="D689" s="8"/>
      <c r="E689" s="7"/>
    </row>
    <row r="690" spans="1:5">
      <c r="A690" s="9" t="s">
        <v>9</v>
      </c>
      <c r="B690" s="7"/>
      <c r="C690" s="7"/>
      <c r="D690" s="8"/>
      <c r="E690" s="7"/>
    </row>
    <row r="691" spans="1:5">
      <c r="A691" s="9" t="s">
        <v>8</v>
      </c>
      <c r="B691" s="7"/>
      <c r="C691" s="7"/>
      <c r="D691" s="8"/>
      <c r="E691" s="7"/>
    </row>
    <row r="692" spans="1:5">
      <c r="A692" s="9" t="s">
        <v>7</v>
      </c>
      <c r="B692" s="7"/>
      <c r="C692" s="7"/>
      <c r="D692" s="8"/>
      <c r="E692" s="7"/>
    </row>
    <row r="693" spans="1:5">
      <c r="A693" s="9" t="s">
        <v>6</v>
      </c>
      <c r="B693" s="7"/>
      <c r="C693" s="7"/>
      <c r="D693" s="8"/>
      <c r="E693" s="7"/>
    </row>
    <row r="694" spans="1:5">
      <c r="A694" s="9" t="s">
        <v>5</v>
      </c>
      <c r="B694" s="7"/>
      <c r="C694" s="7"/>
      <c r="D694" s="8"/>
      <c r="E694" s="7"/>
    </row>
    <row r="695" spans="1:5" ht="14.25" thickBot="1">
      <c r="A695" s="6" t="s">
        <v>4</v>
      </c>
      <c r="B695" s="4"/>
      <c r="C695" s="4"/>
      <c r="D695" s="5"/>
      <c r="E695" s="4"/>
    </row>
    <row r="698" spans="1:5" ht="14.25">
      <c r="A698" s="27" t="s">
        <v>17</v>
      </c>
      <c r="B698" s="221"/>
      <c r="C698" s="221"/>
      <c r="D698" s="221"/>
      <c r="E698" s="221"/>
    </row>
    <row r="699" spans="1:5" ht="16.5" thickBot="1">
      <c r="A699" s="17"/>
      <c r="B699" s="18"/>
      <c r="C699" s="18"/>
      <c r="D699" s="17"/>
      <c r="E699" s="17"/>
    </row>
    <row r="700" spans="1:5" ht="63.75" thickBot="1">
      <c r="A700" s="16" t="s">
        <v>16</v>
      </c>
      <c r="B700" s="15" t="s">
        <v>15</v>
      </c>
      <c r="C700" s="15" t="s">
        <v>14</v>
      </c>
      <c r="D700" s="14" t="s">
        <v>13</v>
      </c>
      <c r="E700" s="13" t="s">
        <v>12</v>
      </c>
    </row>
    <row r="701" spans="1:5">
      <c r="A701" s="12" t="s">
        <v>11</v>
      </c>
      <c r="B701" s="10"/>
      <c r="C701" s="10"/>
      <c r="D701" s="11"/>
      <c r="E701" s="10"/>
    </row>
    <row r="702" spans="1:5">
      <c r="A702" s="9" t="s">
        <v>10</v>
      </c>
      <c r="B702" s="7"/>
      <c r="C702" s="7"/>
      <c r="D702" s="8"/>
      <c r="E702" s="7"/>
    </row>
    <row r="703" spans="1:5">
      <c r="A703" s="9" t="s">
        <v>9</v>
      </c>
      <c r="B703" s="7"/>
      <c r="C703" s="7"/>
      <c r="D703" s="8"/>
      <c r="E703" s="7"/>
    </row>
    <row r="704" spans="1:5">
      <c r="A704" s="9" t="s">
        <v>8</v>
      </c>
      <c r="B704" s="7"/>
      <c r="C704" s="7"/>
      <c r="D704" s="8"/>
      <c r="E704" s="7"/>
    </row>
    <row r="705" spans="1:7">
      <c r="A705" s="9" t="s">
        <v>7</v>
      </c>
      <c r="B705" s="7"/>
      <c r="C705" s="7"/>
      <c r="D705" s="8"/>
      <c r="E705" s="7"/>
    </row>
    <row r="706" spans="1:7">
      <c r="A706" s="9" t="s">
        <v>6</v>
      </c>
      <c r="B706" s="7"/>
      <c r="C706" s="7"/>
      <c r="D706" s="8"/>
      <c r="E706" s="7"/>
    </row>
    <row r="707" spans="1:7">
      <c r="A707" s="9" t="s">
        <v>5</v>
      </c>
      <c r="B707" s="7"/>
      <c r="C707" s="7"/>
      <c r="D707" s="8"/>
      <c r="E707" s="7"/>
    </row>
    <row r="708" spans="1:7" ht="14.25" thickBot="1">
      <c r="A708" s="6" t="s">
        <v>4</v>
      </c>
      <c r="B708" s="4"/>
      <c r="C708" s="4"/>
      <c r="D708" s="5"/>
      <c r="E708" s="4"/>
    </row>
    <row r="715" spans="1:7" ht="15" customHeight="1"/>
    <row r="716" spans="1:7" ht="15">
      <c r="A716" s="3"/>
      <c r="B716" s="3"/>
      <c r="C716" s="934"/>
      <c r="D716" s="935"/>
      <c r="E716" s="3"/>
      <c r="F716" s="3"/>
    </row>
    <row r="717" spans="1:7" ht="15">
      <c r="A717" s="1"/>
      <c r="B717" s="1"/>
      <c r="C717" s="934" t="s">
        <v>3</v>
      </c>
      <c r="D717" s="935"/>
      <c r="E717" s="1"/>
      <c r="F717" s="936" t="s">
        <v>2</v>
      </c>
      <c r="G717" s="936"/>
    </row>
    <row r="718" spans="1:7" ht="15">
      <c r="A718" s="1"/>
      <c r="B718" s="2"/>
      <c r="C718" s="936" t="s">
        <v>1</v>
      </c>
      <c r="D718" s="937"/>
      <c r="E718" s="1"/>
      <c r="F718" s="936" t="s">
        <v>0</v>
      </c>
      <c r="G718" s="936"/>
    </row>
  </sheetData>
  <mergeCells count="430">
    <mergeCell ref="D3:E3"/>
    <mergeCell ref="G3:K3"/>
    <mergeCell ref="A4:I4"/>
    <mergeCell ref="A5:I5"/>
    <mergeCell ref="B6:G6"/>
    <mergeCell ref="A7:A8"/>
    <mergeCell ref="B7:B8"/>
    <mergeCell ref="C7:C8"/>
    <mergeCell ref="D7:D8"/>
    <mergeCell ref="E7:E8"/>
    <mergeCell ref="A29:I29"/>
    <mergeCell ref="A34:I34"/>
    <mergeCell ref="A41:B41"/>
    <mergeCell ref="C41:C43"/>
    <mergeCell ref="A42:B42"/>
    <mergeCell ref="A43:B43"/>
    <mergeCell ref="F7:F8"/>
    <mergeCell ref="G7:G8"/>
    <mergeCell ref="H7:H8"/>
    <mergeCell ref="I7:I8"/>
    <mergeCell ref="A9:I9"/>
    <mergeCell ref="A19:I19"/>
    <mergeCell ref="A50:B50"/>
    <mergeCell ref="A51:B51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A115:C115"/>
    <mergeCell ref="A116:A117"/>
    <mergeCell ref="B116:F116"/>
    <mergeCell ref="G116:I116"/>
    <mergeCell ref="A124:C124"/>
    <mergeCell ref="A125:C125"/>
    <mergeCell ref="A68:B68"/>
    <mergeCell ref="A69:B69"/>
    <mergeCell ref="A77:E77"/>
    <mergeCell ref="A106:C106"/>
    <mergeCell ref="A107:C107"/>
    <mergeCell ref="A114:G114"/>
    <mergeCell ref="A137:B137"/>
    <mergeCell ref="A138:B138"/>
    <mergeCell ref="A139:B139"/>
    <mergeCell ref="A140:B140"/>
    <mergeCell ref="A158:I158"/>
    <mergeCell ref="A160:B160"/>
    <mergeCell ref="A131:D131"/>
    <mergeCell ref="A132:C132"/>
    <mergeCell ref="A133:B133"/>
    <mergeCell ref="A134:B134"/>
    <mergeCell ref="A135:B135"/>
    <mergeCell ref="A136:B136"/>
    <mergeCell ref="B180:D180"/>
    <mergeCell ref="B181:D181"/>
    <mergeCell ref="B182:D182"/>
    <mergeCell ref="B183:D183"/>
    <mergeCell ref="B184:D184"/>
    <mergeCell ref="A185:D185"/>
    <mergeCell ref="A167:B167"/>
    <mergeCell ref="A176:I176"/>
    <mergeCell ref="A178:D179"/>
    <mergeCell ref="E178:E179"/>
    <mergeCell ref="F178:H178"/>
    <mergeCell ref="I178:I179"/>
    <mergeCell ref="A198:B198"/>
    <mergeCell ref="A199:B199"/>
    <mergeCell ref="A200:B200"/>
    <mergeCell ref="A201:B201"/>
    <mergeCell ref="A202:B202"/>
    <mergeCell ref="A203:B203"/>
    <mergeCell ref="A191:G191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7:C227"/>
    <mergeCell ref="A230:B230"/>
    <mergeCell ref="A231:B231"/>
    <mergeCell ref="A216:B216"/>
    <mergeCell ref="A217:B217"/>
    <mergeCell ref="A218:B218"/>
    <mergeCell ref="A219:B219"/>
    <mergeCell ref="A220:B220"/>
    <mergeCell ref="A221:B221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B259:C259"/>
    <mergeCell ref="D259:E259"/>
    <mergeCell ref="B261:E261"/>
    <mergeCell ref="B269:E269"/>
    <mergeCell ref="A279:D279"/>
    <mergeCell ref="A281:B281"/>
    <mergeCell ref="A246:D246"/>
    <mergeCell ref="A248:B248"/>
    <mergeCell ref="A249:B249"/>
    <mergeCell ref="A250:B250"/>
    <mergeCell ref="A251:B251"/>
    <mergeCell ref="A257:E257"/>
    <mergeCell ref="A288:B288"/>
    <mergeCell ref="A289:B289"/>
    <mergeCell ref="A290:B290"/>
    <mergeCell ref="A291:B291"/>
    <mergeCell ref="A293:D293"/>
    <mergeCell ref="A295:B295"/>
    <mergeCell ref="A282:B282"/>
    <mergeCell ref="A283:B283"/>
    <mergeCell ref="A284:B284"/>
    <mergeCell ref="A285:B285"/>
    <mergeCell ref="A286:B286"/>
    <mergeCell ref="A287:B287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28:C328"/>
    <mergeCell ref="A331:C331"/>
    <mergeCell ref="A333:B333"/>
    <mergeCell ref="G333:H333"/>
    <mergeCell ref="A334:B334"/>
    <mergeCell ref="G334:H334"/>
    <mergeCell ref="A320:B320"/>
    <mergeCell ref="A321:B321"/>
    <mergeCell ref="A322:B322"/>
    <mergeCell ref="A323:B323"/>
    <mergeCell ref="A324:B324"/>
    <mergeCell ref="A325:B325"/>
    <mergeCell ref="A340:B340"/>
    <mergeCell ref="A341:B341"/>
    <mergeCell ref="A342:B342"/>
    <mergeCell ref="A343:B343"/>
    <mergeCell ref="A344:B344"/>
    <mergeCell ref="A345:B345"/>
    <mergeCell ref="A335:B335"/>
    <mergeCell ref="G335:H335"/>
    <mergeCell ref="A336:B336"/>
    <mergeCell ref="A337:B337"/>
    <mergeCell ref="A338:B338"/>
    <mergeCell ref="A339:B339"/>
    <mergeCell ref="A352:B352"/>
    <mergeCell ref="A353:B353"/>
    <mergeCell ref="A354:B354"/>
    <mergeCell ref="A355:B355"/>
    <mergeCell ref="A356:B356"/>
    <mergeCell ref="A361:E361"/>
    <mergeCell ref="A346:B346"/>
    <mergeCell ref="A347:B347"/>
    <mergeCell ref="A348:B348"/>
    <mergeCell ref="A349:B349"/>
    <mergeCell ref="A350:B350"/>
    <mergeCell ref="A351:B351"/>
    <mergeCell ref="A369:B369"/>
    <mergeCell ref="A370:B370"/>
    <mergeCell ref="A371:B371"/>
    <mergeCell ref="A372:B372"/>
    <mergeCell ref="A373:B373"/>
    <mergeCell ref="A374:B374"/>
    <mergeCell ref="A363:B363"/>
    <mergeCell ref="A364:B364"/>
    <mergeCell ref="A365:B365"/>
    <mergeCell ref="A366:B366"/>
    <mergeCell ref="A367:B367"/>
    <mergeCell ref="A368:B368"/>
    <mergeCell ref="A384:B384"/>
    <mergeCell ref="A387:E387"/>
    <mergeCell ref="A389:B389"/>
    <mergeCell ref="A390:B390"/>
    <mergeCell ref="A392:E392"/>
    <mergeCell ref="A397:I397"/>
    <mergeCell ref="A375:B375"/>
    <mergeCell ref="A376:B376"/>
    <mergeCell ref="A377:B377"/>
    <mergeCell ref="A380:D380"/>
    <mergeCell ref="A382:B382"/>
    <mergeCell ref="A383:B383"/>
    <mergeCell ref="A418:B418"/>
    <mergeCell ref="A419:B419"/>
    <mergeCell ref="A420:B420"/>
    <mergeCell ref="A421:B421"/>
    <mergeCell ref="A422:B422"/>
    <mergeCell ref="A423:B423"/>
    <mergeCell ref="A399:I399"/>
    <mergeCell ref="A401:A402"/>
    <mergeCell ref="B401:D401"/>
    <mergeCell ref="E401:G401"/>
    <mergeCell ref="H401:J401"/>
    <mergeCell ref="A416:C416"/>
    <mergeCell ref="A430:B430"/>
    <mergeCell ref="A431:B431"/>
    <mergeCell ref="A434:E434"/>
    <mergeCell ref="B436:E436"/>
    <mergeCell ref="C437:E437"/>
    <mergeCell ref="A443:E443"/>
    <mergeCell ref="A424:B424"/>
    <mergeCell ref="A425:B425"/>
    <mergeCell ref="A426:B426"/>
    <mergeCell ref="A427:B427"/>
    <mergeCell ref="A428:B428"/>
    <mergeCell ref="A429:B429"/>
    <mergeCell ref="C455:D455"/>
    <mergeCell ref="A459:D459"/>
    <mergeCell ref="A460:C460"/>
    <mergeCell ref="A462:B462"/>
    <mergeCell ref="A463:B463"/>
    <mergeCell ref="A464:B464"/>
    <mergeCell ref="A445:B445"/>
    <mergeCell ref="A446:B446"/>
    <mergeCell ref="A447:B447"/>
    <mergeCell ref="A448:B448"/>
    <mergeCell ref="A449:B449"/>
    <mergeCell ref="A455:B455"/>
    <mergeCell ref="A506:B506"/>
    <mergeCell ref="C506:D506"/>
    <mergeCell ref="A516:C516"/>
    <mergeCell ref="A518:D518"/>
    <mergeCell ref="A519:D519"/>
    <mergeCell ref="A520:D520"/>
    <mergeCell ref="A465:B465"/>
    <mergeCell ref="A466:B466"/>
    <mergeCell ref="A467:B467"/>
    <mergeCell ref="A502:I502"/>
    <mergeCell ref="A504:D504"/>
    <mergeCell ref="A505:B505"/>
    <mergeCell ref="C505:D505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4:D564"/>
    <mergeCell ref="A566:B566"/>
    <mergeCell ref="C566:C567"/>
    <mergeCell ref="D566:D567"/>
    <mergeCell ref="A567:B567"/>
    <mergeCell ref="A568:B568"/>
    <mergeCell ref="A557:D557"/>
    <mergeCell ref="A558:D558"/>
    <mergeCell ref="A559:D559"/>
    <mergeCell ref="A560:D560"/>
    <mergeCell ref="A561:D561"/>
    <mergeCell ref="A562:D562"/>
    <mergeCell ref="A575:B575"/>
    <mergeCell ref="A576:B576"/>
    <mergeCell ref="A577:B577"/>
    <mergeCell ref="A578:B578"/>
    <mergeCell ref="A581:C581"/>
    <mergeCell ref="A583:D583"/>
    <mergeCell ref="A569:B569"/>
    <mergeCell ref="A570:B570"/>
    <mergeCell ref="A571:B571"/>
    <mergeCell ref="A572:B572"/>
    <mergeCell ref="A573:B573"/>
    <mergeCell ref="A574:B574"/>
    <mergeCell ref="A590:D590"/>
    <mergeCell ref="A591:D591"/>
    <mergeCell ref="A592:D592"/>
    <mergeCell ref="A593:D593"/>
    <mergeCell ref="A594:D594"/>
    <mergeCell ref="A595:D595"/>
    <mergeCell ref="A584:D584"/>
    <mergeCell ref="A585:D585"/>
    <mergeCell ref="A586:D586"/>
    <mergeCell ref="A587:D587"/>
    <mergeCell ref="A588:D588"/>
    <mergeCell ref="A589:D589"/>
    <mergeCell ref="A605:D605"/>
    <mergeCell ref="A606:D606"/>
    <mergeCell ref="A607:D607"/>
    <mergeCell ref="A608:D608"/>
    <mergeCell ref="A609:D609"/>
    <mergeCell ref="A610:D610"/>
    <mergeCell ref="A596:D596"/>
    <mergeCell ref="A597:D597"/>
    <mergeCell ref="A598:D598"/>
    <mergeCell ref="A599:D599"/>
    <mergeCell ref="A600:D600"/>
    <mergeCell ref="A603:D603"/>
    <mergeCell ref="A617:D617"/>
    <mergeCell ref="A618:D618"/>
    <mergeCell ref="A619:D619"/>
    <mergeCell ref="A620:D620"/>
    <mergeCell ref="A625:D625"/>
    <mergeCell ref="A626:D626"/>
    <mergeCell ref="A611:D611"/>
    <mergeCell ref="A612:D612"/>
    <mergeCell ref="A613:D613"/>
    <mergeCell ref="A614:D614"/>
    <mergeCell ref="A615:D615"/>
    <mergeCell ref="A616:D616"/>
    <mergeCell ref="A633:D633"/>
    <mergeCell ref="A634:D634"/>
    <mergeCell ref="A635:D635"/>
    <mergeCell ref="A636:D636"/>
    <mergeCell ref="A637:D637"/>
    <mergeCell ref="A638:D638"/>
    <mergeCell ref="A627:D627"/>
    <mergeCell ref="A628:D628"/>
    <mergeCell ref="A629:D629"/>
    <mergeCell ref="A630:D630"/>
    <mergeCell ref="A631:D631"/>
    <mergeCell ref="A632:D632"/>
    <mergeCell ref="A648:D648"/>
    <mergeCell ref="A649:D649"/>
    <mergeCell ref="A650:D650"/>
    <mergeCell ref="A651:D651"/>
    <mergeCell ref="A652:D652"/>
    <mergeCell ref="A653:D653"/>
    <mergeCell ref="A639:D639"/>
    <mergeCell ref="A642:C642"/>
    <mergeCell ref="A644:D644"/>
    <mergeCell ref="A645:D645"/>
    <mergeCell ref="A646:D646"/>
    <mergeCell ref="A647:D647"/>
    <mergeCell ref="A668:B668"/>
    <mergeCell ref="A669:B669"/>
    <mergeCell ref="A670:B670"/>
    <mergeCell ref="A671:B671"/>
    <mergeCell ref="A672:B672"/>
    <mergeCell ref="A673:B673"/>
    <mergeCell ref="A654:D654"/>
    <mergeCell ref="A655:D655"/>
    <mergeCell ref="A656:D656"/>
    <mergeCell ref="A657:D657"/>
    <mergeCell ref="A664:F664"/>
    <mergeCell ref="A666:B667"/>
    <mergeCell ref="C666:F666"/>
    <mergeCell ref="C717:D717"/>
    <mergeCell ref="F717:G717"/>
    <mergeCell ref="C718:D718"/>
    <mergeCell ref="F718:G718"/>
    <mergeCell ref="A674:B674"/>
    <mergeCell ref="A677:F677"/>
    <mergeCell ref="A679:D679"/>
    <mergeCell ref="A681:B681"/>
    <mergeCell ref="A682:B682"/>
    <mergeCell ref="C716:D716"/>
  </mergeCells>
  <pageMargins left="0.11811023622047245" right="0.11811023622047245" top="0.86614173228346458" bottom="0.15748031496062992" header="0.31496062992125984" footer="0.31496062992125984"/>
  <pageSetup paperSize="9" scale="74" fitToHeight="0" orientation="landscape" r:id="rId1"/>
  <headerFooter>
    <oddHeader>&amp;C&amp;"Times New Roman,Normalny"Urząd Dzielnicy Ursus m. st. Warszawy
Informacja dodatkowa do sprawozdania finansowego za rok obrotowy zakończony 31 grudnia 2019 r.
II. Dodatkowe informacje i objaśnienia</oddHeader>
    <oddFooter>&amp;CWprowadzenie oraz dodatkowe  informacje i objaśnienia stanowią integralną część sprawozdania finansowego</oddFooter>
  </headerFooter>
  <rowBreaks count="20" manualBreakCount="20">
    <brk id="38" max="16383" man="1"/>
    <brk id="74" max="16383" man="1"/>
    <brk id="104" max="8" man="1"/>
    <brk id="128" max="16383" man="1"/>
    <brk id="157" max="8" man="1"/>
    <brk id="188" max="16383" man="1"/>
    <brk id="225" max="16383" man="1"/>
    <brk id="255" max="16383" man="1"/>
    <brk id="290" max="16383" man="1"/>
    <brk id="327" max="16383" man="1"/>
    <brk id="357" max="16383" man="1"/>
    <brk id="394" max="16383" man="1"/>
    <brk id="429" max="16383" man="1"/>
    <brk id="470" max="16383" man="1"/>
    <brk id="511" max="8" man="1"/>
    <brk id="559" max="16383" man="1"/>
    <brk id="577" max="16383" man="1"/>
    <brk id="618" max="16383" man="1"/>
    <brk id="659" max="16383" man="1"/>
    <brk id="6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21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2020-07-06T07:42:23Z</dcterms:modified>
</cp:coreProperties>
</file>