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FK\Bilans\BILANS 2022\"/>
    </mc:Choice>
  </mc:AlternateContent>
  <bookViews>
    <workbookView xWindow="0" yWindow="0" windowWidth="28800" windowHeight="11700" activeTab="3"/>
  </bookViews>
  <sheets>
    <sheet name="Bilans Urząd Dzielnicy Bielany " sheetId="5" r:id="rId1"/>
    <sheet name="RZiS Urząd Dzielnicy Bielany" sheetId="6" r:id="rId2"/>
    <sheet name="ZZwFJ Urząd Dzielnicy Bielany" sheetId="7" r:id="rId3"/>
    <sheet name="Noty Urząd Dzielnicy Bielany" sheetId="1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4" l="1"/>
  <c r="D49" i="6" l="1"/>
  <c r="F767" i="14"/>
  <c r="F773" i="14" s="1"/>
  <c r="E767" i="14"/>
  <c r="E773" i="14" s="1"/>
  <c r="D767" i="14"/>
  <c r="D773" i="14" s="1"/>
  <c r="C767" i="14"/>
  <c r="C773" i="14" s="1"/>
  <c r="F756" i="14"/>
  <c r="E756" i="14"/>
  <c r="F753" i="14"/>
  <c r="E753" i="14"/>
  <c r="E752" i="14"/>
  <c r="F750" i="14"/>
  <c r="E750" i="14"/>
  <c r="F726" i="14"/>
  <c r="E726" i="14"/>
  <c r="F723" i="14"/>
  <c r="F734" i="14" s="1"/>
  <c r="E723" i="14"/>
  <c r="E734" i="14" s="1"/>
  <c r="F713" i="14"/>
  <c r="E713" i="14"/>
  <c r="F708" i="14"/>
  <c r="E708" i="14"/>
  <c r="E707" i="14"/>
  <c r="F704" i="14"/>
  <c r="E704" i="14"/>
  <c r="F688" i="14"/>
  <c r="F678" i="14" s="1"/>
  <c r="E688" i="14"/>
  <c r="E685" i="14"/>
  <c r="F673" i="14"/>
  <c r="E673" i="14"/>
  <c r="D665" i="14"/>
  <c r="C657" i="14"/>
  <c r="C665" i="14" s="1"/>
  <c r="F631" i="14"/>
  <c r="E631" i="14"/>
  <c r="F628" i="14"/>
  <c r="E628" i="14"/>
  <c r="F625" i="14"/>
  <c r="E625" i="14"/>
  <c r="F617" i="14"/>
  <c r="E617" i="14"/>
  <c r="F616" i="14"/>
  <c r="E616" i="14"/>
  <c r="F603" i="14"/>
  <c r="F646" i="14" s="1"/>
  <c r="E603" i="14"/>
  <c r="E646" i="14" s="1"/>
  <c r="C582" i="14"/>
  <c r="B582" i="14"/>
  <c r="C577" i="14"/>
  <c r="B577" i="14"/>
  <c r="C576" i="14"/>
  <c r="B576" i="14"/>
  <c r="C571" i="14"/>
  <c r="B571" i="14"/>
  <c r="C566" i="14"/>
  <c r="B566" i="14"/>
  <c r="C565" i="14"/>
  <c r="B565" i="14"/>
  <c r="D524" i="14"/>
  <c r="C524" i="14"/>
  <c r="D522" i="14"/>
  <c r="D518" i="14"/>
  <c r="C518" i="14"/>
  <c r="H496" i="14"/>
  <c r="G496" i="14"/>
  <c r="F496" i="14"/>
  <c r="E496" i="14"/>
  <c r="D496" i="14"/>
  <c r="C496" i="14"/>
  <c r="B496" i="14"/>
  <c r="H495" i="14"/>
  <c r="G495" i="14"/>
  <c r="F495" i="14"/>
  <c r="E495" i="14"/>
  <c r="D495" i="14"/>
  <c r="C495" i="14"/>
  <c r="B495" i="14"/>
  <c r="I494" i="14"/>
  <c r="I493" i="14"/>
  <c r="I492" i="14"/>
  <c r="I490" i="14"/>
  <c r="I489" i="14"/>
  <c r="I488" i="14"/>
  <c r="I487" i="14"/>
  <c r="H486" i="14"/>
  <c r="G486" i="14"/>
  <c r="F486" i="14"/>
  <c r="E486" i="14"/>
  <c r="D486" i="14"/>
  <c r="C486" i="14"/>
  <c r="B486" i="14"/>
  <c r="I485" i="14"/>
  <c r="I484" i="14"/>
  <c r="I483" i="14"/>
  <c r="H482" i="14"/>
  <c r="H491" i="14" s="1"/>
  <c r="H497" i="14" s="1"/>
  <c r="G482" i="14"/>
  <c r="F482" i="14"/>
  <c r="F491" i="14" s="1"/>
  <c r="F497" i="14" s="1"/>
  <c r="E482" i="14"/>
  <c r="D482" i="14"/>
  <c r="D491" i="14" s="1"/>
  <c r="D497" i="14" s="1"/>
  <c r="C482" i="14"/>
  <c r="B482" i="14"/>
  <c r="B491" i="14" s="1"/>
  <c r="B497" i="14" s="1"/>
  <c r="I481" i="14"/>
  <c r="D460" i="14"/>
  <c r="C460" i="14"/>
  <c r="D446" i="14"/>
  <c r="C446" i="14"/>
  <c r="D438" i="14"/>
  <c r="D451" i="14" s="1"/>
  <c r="C438" i="14"/>
  <c r="C451" i="14" s="1"/>
  <c r="D417" i="14"/>
  <c r="D411" i="14" s="1"/>
  <c r="C411" i="14"/>
  <c r="D400" i="14"/>
  <c r="C400" i="14"/>
  <c r="C422" i="14" s="1"/>
  <c r="D357" i="14"/>
  <c r="D378" i="14" s="1"/>
  <c r="C357" i="14"/>
  <c r="C378" i="14" s="1"/>
  <c r="D337" i="14"/>
  <c r="C337" i="14"/>
  <c r="E318" i="14"/>
  <c r="E321" i="14" s="1"/>
  <c r="D318" i="14"/>
  <c r="D321" i="14" s="1"/>
  <c r="C318" i="14"/>
  <c r="C321" i="14" s="1"/>
  <c r="B318" i="14"/>
  <c r="B321" i="14" s="1"/>
  <c r="E310" i="14"/>
  <c r="E313" i="14" s="1"/>
  <c r="D310" i="14"/>
  <c r="D313" i="14" s="1"/>
  <c r="C310" i="14"/>
  <c r="C313" i="14" s="1"/>
  <c r="B310" i="14"/>
  <c r="B313" i="14" s="1"/>
  <c r="D282" i="14"/>
  <c r="C282" i="14"/>
  <c r="D268" i="14"/>
  <c r="C268" i="14"/>
  <c r="D264" i="14"/>
  <c r="C264" i="14"/>
  <c r="D260" i="14"/>
  <c r="C26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F229" i="14"/>
  <c r="F250" i="14" s="1"/>
  <c r="E229" i="14"/>
  <c r="E250" i="14" s="1"/>
  <c r="D229" i="14"/>
  <c r="D250" i="14" s="1"/>
  <c r="C229" i="14"/>
  <c r="C250" i="14" s="1"/>
  <c r="G228" i="14"/>
  <c r="G227" i="14"/>
  <c r="G226" i="14"/>
  <c r="G225" i="14"/>
  <c r="G224" i="14"/>
  <c r="G223" i="14"/>
  <c r="G222" i="14"/>
  <c r="G221" i="14"/>
  <c r="G220" i="14"/>
  <c r="H209" i="14"/>
  <c r="G209" i="14"/>
  <c r="F209" i="14"/>
  <c r="E209" i="14"/>
  <c r="I208" i="14"/>
  <c r="I207" i="14"/>
  <c r="I206" i="14"/>
  <c r="I205" i="14"/>
  <c r="I204" i="14"/>
  <c r="I209" i="14" s="1"/>
  <c r="G195" i="14"/>
  <c r="F195" i="14"/>
  <c r="E195" i="14"/>
  <c r="G188" i="14"/>
  <c r="F188" i="14"/>
  <c r="E188" i="14"/>
  <c r="D160" i="14"/>
  <c r="C160" i="14"/>
  <c r="I144" i="14"/>
  <c r="H144" i="14"/>
  <c r="G144" i="14"/>
  <c r="F144" i="14"/>
  <c r="E144" i="14"/>
  <c r="D144" i="14"/>
  <c r="C144" i="14"/>
  <c r="B144" i="14"/>
  <c r="D118" i="14"/>
  <c r="C118" i="14"/>
  <c r="B118" i="14"/>
  <c r="D116" i="14"/>
  <c r="C116" i="14"/>
  <c r="B116" i="14"/>
  <c r="E115" i="14"/>
  <c r="E114" i="14"/>
  <c r="E113" i="14"/>
  <c r="E110" i="14"/>
  <c r="E109" i="14"/>
  <c r="E108" i="14"/>
  <c r="D107" i="14"/>
  <c r="C107" i="14"/>
  <c r="B107" i="14"/>
  <c r="E106" i="14"/>
  <c r="E105" i="14"/>
  <c r="D104" i="14"/>
  <c r="C104" i="14"/>
  <c r="B104" i="14"/>
  <c r="E103" i="14"/>
  <c r="C75" i="14"/>
  <c r="C73" i="14"/>
  <c r="C65" i="14"/>
  <c r="C68" i="14" s="1"/>
  <c r="C56" i="14"/>
  <c r="C53" i="14"/>
  <c r="H36" i="14"/>
  <c r="G36" i="14"/>
  <c r="F36" i="14"/>
  <c r="E36" i="14"/>
  <c r="D36" i="14"/>
  <c r="C36" i="14"/>
  <c r="B36" i="14"/>
  <c r="H34" i="14"/>
  <c r="F34" i="14"/>
  <c r="E34" i="14"/>
  <c r="D34" i="14"/>
  <c r="C34" i="14"/>
  <c r="I33" i="14"/>
  <c r="I32" i="14"/>
  <c r="I31" i="14"/>
  <c r="I28" i="14"/>
  <c r="I27" i="14"/>
  <c r="H26" i="14"/>
  <c r="G26" i="14"/>
  <c r="F26" i="14"/>
  <c r="E26" i="14"/>
  <c r="D26" i="14"/>
  <c r="C26" i="14"/>
  <c r="B26" i="14"/>
  <c r="I25" i="14"/>
  <c r="I24" i="14"/>
  <c r="I23" i="14"/>
  <c r="H22" i="14"/>
  <c r="H29" i="14" s="1"/>
  <c r="G22" i="14"/>
  <c r="G29" i="14" s="1"/>
  <c r="F22" i="14"/>
  <c r="F29" i="14" s="1"/>
  <c r="E22" i="14"/>
  <c r="E29" i="14" s="1"/>
  <c r="D22" i="14"/>
  <c r="D29" i="14" s="1"/>
  <c r="C22" i="14"/>
  <c r="C29" i="14" s="1"/>
  <c r="B22" i="14"/>
  <c r="B29" i="14" s="1"/>
  <c r="I21" i="14"/>
  <c r="I18" i="14"/>
  <c r="I17" i="14"/>
  <c r="H16" i="14"/>
  <c r="G16" i="14"/>
  <c r="F16" i="14"/>
  <c r="E16" i="14"/>
  <c r="D16" i="14"/>
  <c r="C16" i="14"/>
  <c r="B16" i="14"/>
  <c r="I15" i="14"/>
  <c r="I14" i="14"/>
  <c r="I13" i="14"/>
  <c r="G12" i="14"/>
  <c r="F12" i="14"/>
  <c r="E12" i="14"/>
  <c r="D12" i="14"/>
  <c r="C12" i="14"/>
  <c r="B12" i="14"/>
  <c r="I11" i="14"/>
  <c r="C19" i="14" l="1"/>
  <c r="E19" i="14"/>
  <c r="G19" i="14"/>
  <c r="B111" i="14"/>
  <c r="B119" i="14" s="1"/>
  <c r="D111" i="14"/>
  <c r="D119" i="14" s="1"/>
  <c r="E107" i="14"/>
  <c r="I486" i="14"/>
  <c r="E678" i="14"/>
  <c r="E689" i="14" s="1"/>
  <c r="E702" i="14"/>
  <c r="E714" i="14" s="1"/>
  <c r="F760" i="14"/>
  <c r="C111" i="14"/>
  <c r="C119" i="14" s="1"/>
  <c r="E104" i="14"/>
  <c r="I26" i="14"/>
  <c r="E111" i="14"/>
  <c r="E119" i="14" s="1"/>
  <c r="E116" i="14"/>
  <c r="B19" i="14"/>
  <c r="B37" i="14" s="1"/>
  <c r="D19" i="14"/>
  <c r="D37" i="14" s="1"/>
  <c r="F19" i="14"/>
  <c r="F37" i="14" s="1"/>
  <c r="I22" i="14"/>
  <c r="I29" i="14" s="1"/>
  <c r="C59" i="14"/>
  <c r="C76" i="14" s="1"/>
  <c r="I496" i="14"/>
  <c r="I482" i="14"/>
  <c r="I491" i="14" s="1"/>
  <c r="C517" i="14"/>
  <c r="C526" i="14" s="1"/>
  <c r="D517" i="14"/>
  <c r="D526" i="14" s="1"/>
  <c r="H12" i="14"/>
  <c r="H19" i="14" s="1"/>
  <c r="H37" i="14" s="1"/>
  <c r="F689" i="14"/>
  <c r="F702" i="14"/>
  <c r="F714" i="14" s="1"/>
  <c r="G229" i="14"/>
  <c r="G250" i="14" s="1"/>
  <c r="C272" i="14"/>
  <c r="I36" i="14"/>
  <c r="C37" i="14"/>
  <c r="E37" i="14"/>
  <c r="G37" i="14"/>
  <c r="I12" i="14"/>
  <c r="I16" i="14"/>
  <c r="I34" i="14"/>
  <c r="D272" i="14"/>
  <c r="D422" i="14"/>
  <c r="C491" i="14"/>
  <c r="C497" i="14" s="1"/>
  <c r="E491" i="14"/>
  <c r="E497" i="14" s="1"/>
  <c r="G491" i="14"/>
  <c r="G497" i="14" s="1"/>
  <c r="I495" i="14"/>
  <c r="E760" i="14"/>
  <c r="E118" i="14"/>
  <c r="I19" i="14" l="1"/>
  <c r="I37" i="14" s="1"/>
  <c r="I497" i="14"/>
  <c r="F26" i="5" l="1"/>
  <c r="D30" i="7" l="1"/>
  <c r="C46" i="6"/>
  <c r="D27" i="6"/>
  <c r="D31" i="6"/>
  <c r="F8" i="5" l="1"/>
  <c r="F10" i="5"/>
  <c r="B10" i="5" l="1"/>
  <c r="C10" i="5"/>
  <c r="B8" i="5"/>
  <c r="C8" i="5"/>
  <c r="E17" i="5"/>
  <c r="F19" i="5" l="1"/>
  <c r="F17" i="5" s="1"/>
  <c r="C11" i="5"/>
  <c r="F48" i="5" l="1"/>
  <c r="C49" i="6"/>
  <c r="C30" i="7" l="1"/>
  <c r="C19" i="7"/>
  <c r="C8" i="7"/>
  <c r="C39" i="6"/>
  <c r="C35" i="6"/>
  <c r="C31" i="6"/>
  <c r="C27" i="6"/>
  <c r="C15" i="6"/>
  <c r="C8" i="6"/>
  <c r="C26" i="6" s="1"/>
  <c r="C34" i="6" s="1"/>
  <c r="E48" i="5"/>
  <c r="E31" i="5"/>
  <c r="E27" i="5"/>
  <c r="E19" i="5"/>
  <c r="E10" i="5"/>
  <c r="B39" i="5"/>
  <c r="B33" i="5"/>
  <c r="B27" i="5" s="1"/>
  <c r="B21" i="5"/>
  <c r="B11" i="5"/>
  <c r="B48" i="5"/>
  <c r="C42" i="6" l="1"/>
  <c r="C45" i="6" s="1"/>
  <c r="D8" i="7"/>
  <c r="D15" i="6"/>
  <c r="D19" i="7"/>
  <c r="D8" i="6"/>
  <c r="F31" i="5"/>
  <c r="G8" i="7" l="1"/>
  <c r="D39" i="6"/>
  <c r="D35" i="6"/>
  <c r="F27" i="5"/>
  <c r="C39" i="5"/>
  <c r="C33" i="5"/>
  <c r="C27" i="5" s="1"/>
  <c r="C48" i="5" s="1"/>
  <c r="C21" i="5"/>
  <c r="G33" i="7"/>
  <c r="G32" i="7"/>
  <c r="G31" i="7"/>
  <c r="G30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D26" i="6" l="1"/>
  <c r="D34" i="6" s="1"/>
  <c r="D46" i="6" s="1"/>
  <c r="D42" i="6" l="1"/>
  <c r="D45" i="6" s="1"/>
  <c r="G7" i="7" l="1"/>
  <c r="C29" i="7"/>
  <c r="G29" i="7" s="1"/>
  <c r="D29" i="7"/>
  <c r="D34" i="7" s="1"/>
  <c r="C34" i="7" l="1"/>
  <c r="G34" i="7" s="1"/>
</calcChain>
</file>

<file path=xl/sharedStrings.xml><?xml version="1.0" encoding="utf-8"?>
<sst xmlns="http://schemas.openxmlformats.org/spreadsheetml/2006/main" count="827" uniqueCount="595">
  <si>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</si>
  <si>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</si>
  <si>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</si>
  <si>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</si>
  <si>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</si>
  <si>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</si>
  <si>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</si>
  <si>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</si>
  <si>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</si>
  <si>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</si>
  <si>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</si>
  <si>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</si>
  <si>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</si>
  <si>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</si>
  <si>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</si>
  <si>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</si>
  <si>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</si>
  <si>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</si>
  <si>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</si>
  <si>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</si>
  <si>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</si>
  <si>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</si>
  <si>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</si>
  <si>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</si>
  <si>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</si>
  <si>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</si>
  <si>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</si>
  <si>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</si>
  <si>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</si>
  <si>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</si>
  <si>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</si>
  <si>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</si>
  <si>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</si>
  <si>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</si>
  <si>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</si>
  <si>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</si>
  <si>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</si>
  <si>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</si>
  <si>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</si>
  <si>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</si>
  <si>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</si>
  <si>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</si>
  <si>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</si>
  <si>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</si>
  <si>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</si>
  <si>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</si>
  <si>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</si>
  <si>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</si>
  <si>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</si>
  <si>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</si>
  <si>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</si>
  <si>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</si>
  <si>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</si>
  <si>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</si>
  <si>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</si>
  <si>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</si>
  <si>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</si>
  <si>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</si>
  <si>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</si>
  <si>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</si>
  <si>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</si>
  <si>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</si>
  <si>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</si>
  <si>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</si>
  <si>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</si>
  <si>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</si>
  <si>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</si>
  <si>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</si>
  <si>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</si>
  <si>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</si>
  <si>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</si>
  <si>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</si>
  <si>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</si>
  <si>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</si>
  <si>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</si>
  <si>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</si>
  <si>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</si>
  <si>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</si>
  <si>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</si>
  <si>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</si>
  <si>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</si>
  <si>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</si>
  <si>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</si>
  <si>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</si>
  <si>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</si>
  <si>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</si>
  <si>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</si>
  <si>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</si>
  <si>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</si>
  <si>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</si>
  <si>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</si>
  <si>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</si>
  <si>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</si>
  <si>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</si>
  <si>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</si>
  <si>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</si>
  <si>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</si>
  <si>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</si>
  <si>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</si>
  <si>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</si>
  <si>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</si>
  <si>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</si>
  <si>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</si>
  <si>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</si>
  <si>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</si>
  <si>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</si>
  <si>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</si>
  <si>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</si>
  <si>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</si>
  <si>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</si>
  <si>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</si>
  <si>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</si>
  <si>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</si>
  <si>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</si>
  <si>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</si>
  <si>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</si>
  <si>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</si>
  <si>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</si>
  <si>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</si>
  <si>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</si>
  <si>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</si>
  <si>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</si>
  <si>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</si>
  <si>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</si>
  <si>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</si>
  <si>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</si>
  <si>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</si>
  <si>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</si>
  <si>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</si>
  <si>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</si>
  <si>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</si>
  <si>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</si>
  <si>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</si>
  <si>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</si>
  <si>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</si>
  <si>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</si>
  <si>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</si>
  <si>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</si>
  <si>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</si>
  <si>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</si>
  <si>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</si>
  <si>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</si>
  <si>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</si>
  <si>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</si>
  <si>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</si>
  <si>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</si>
  <si>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</si>
  <si>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</si>
  <si>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</si>
  <si>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</si>
  <si>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</si>
  <si>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</si>
  <si>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</si>
  <si>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</si>
  <si>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</si>
  <si>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</si>
  <si>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</si>
  <si>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</si>
  <si>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</si>
  <si>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</si>
  <si>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</si>
  <si>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</si>
  <si>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</si>
  <si>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</si>
  <si>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</si>
  <si>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</si>
  <si>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</si>
  <si>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</si>
  <si>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</si>
  <si>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</si>
  <si>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</si>
  <si>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</si>
  <si>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</si>
  <si>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</si>
  <si>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</si>
  <si>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</si>
  <si>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</si>
  <si>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</si>
  <si>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</si>
  <si>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</si>
  <si>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Środki trwałe będące w użytkowaniu przez Spółkę do czasu wniesienia ich aportem do Spółki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</si>
  <si>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</si>
  <si>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</si>
  <si>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</si>
  <si>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</si>
  <si>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</si>
  <si>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</si>
  <si>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</si>
  <si>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</si>
  <si>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</si>
  <si>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</si>
  <si>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</si>
  <si>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</si>
  <si>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</si>
  <si>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</si>
  <si>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</si>
  <si>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</si>
  <si>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</si>
  <si>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</si>
  <si>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</si>
  <si>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</si>
  <si>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</si>
  <si>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( środki trwałe wytworzone siłami własnymi )</t>
  </si>
  <si>
    <t>Rok poprzedni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</si>
  <si>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</si>
  <si>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</si>
  <si>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</si>
  <si>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</si>
  <si>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</si>
  <si>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</si>
  <si>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</si>
  <si>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</si>
  <si>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</si>
  <si>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</si>
  <si>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</si>
  <si>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</si>
  <si>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</si>
  <si>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</si>
  <si>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</si>
  <si>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</si>
  <si>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</si>
  <si>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</si>
  <si>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</si>
  <si>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</si>
  <si>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</si>
  <si>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</si>
  <si>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</si>
  <si>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</si>
  <si>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</si>
  <si>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</si>
  <si>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</si>
  <si>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</si>
  <si>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</si>
  <si>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</si>
  <si>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</si>
  <si>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</si>
  <si>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</si>
  <si>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</si>
  <si>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</si>
  <si>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</si>
  <si>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</si>
  <si>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</si>
  <si>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</si>
  <si>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</si>
  <si>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</si>
  <si>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</si>
  <si>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</si>
  <si>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</si>
  <si>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</si>
  <si>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</si>
  <si>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</si>
  <si>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</si>
  <si>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</si>
  <si>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</si>
  <si>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</si>
  <si>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</si>
  <si>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</si>
  <si>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</si>
  <si>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</si>
  <si>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</si>
  <si>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</si>
  <si>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</si>
  <si>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</si>
  <si>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</si>
  <si>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</si>
  <si>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</si>
  <si>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</si>
  <si>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</si>
  <si>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</si>
  <si>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</si>
  <si>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</si>
  <si>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</si>
  <si>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</si>
  <si>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</si>
  <si>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</si>
  <si>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Dotacje</t>
  </si>
  <si>
    <t>Inne przychody operacyjne, w tym: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</si>
  <si>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</si>
  <si>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</si>
  <si>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</si>
  <si>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</si>
  <si>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</si>
  <si>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</si>
  <si>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</si>
  <si>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</si>
  <si>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</si>
  <si>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</si>
  <si>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</si>
  <si>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</si>
  <si>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</si>
  <si>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</si>
  <si>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</si>
  <si>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</si>
  <si>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</si>
  <si>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</si>
  <si>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</si>
  <si>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</si>
  <si>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</si>
  <si>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</si>
  <si>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</si>
  <si>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</si>
  <si>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</si>
  <si>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</si>
  <si>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</si>
  <si>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</si>
  <si>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</si>
  <si>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</si>
  <si>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</si>
  <si>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</si>
  <si>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</si>
  <si>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</si>
  <si>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</si>
  <si>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</si>
  <si>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</si>
  <si>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</si>
  <si>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</si>
  <si>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</si>
  <si>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Miejskie Przedsiębiorstwo Wodociągów i Kanalizacji w m.st. Warszawie S.A.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</si>
  <si>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</si>
  <si>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</si>
  <si>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</si>
  <si>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</si>
  <si>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</si>
  <si>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</si>
  <si>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</si>
  <si>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</si>
  <si>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</si>
  <si>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</si>
  <si>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</si>
  <si>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</si>
  <si>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</si>
  <si>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</si>
  <si>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</si>
  <si>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</si>
  <si>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</si>
  <si>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</si>
  <si>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</si>
  <si>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</t>
  </si>
  <si>
    <t>(główny księgowy)</t>
  </si>
  <si>
    <t>(rok, miesiąc, dzień)</t>
  </si>
  <si>
    <t>(kierownik jednostki)</t>
  </si>
  <si>
    <t>AKTYWA</t>
  </si>
  <si>
    <t>PASYWA</t>
  </si>
  <si>
    <t>I. Fundusz jednostki</t>
  </si>
  <si>
    <t>1. Środki trwałe</t>
  </si>
  <si>
    <t>1. Zysk netto (+)</t>
  </si>
  <si>
    <t>1.2. Budynki, lokale i obiekty inżynierii lądowej i wodnej</t>
  </si>
  <si>
    <t>IV. Fundusz mienia zlikwidowanych jednostek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</si>
  <si>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</si>
  <si>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</si>
  <si>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</si>
  <si>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</si>
  <si>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</si>
  <si>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</si>
  <si>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</si>
  <si>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</si>
  <si>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</si>
  <si>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</si>
  <si>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2. Inne papiery wartościowe</t>
  </si>
  <si>
    <t>4. Zobowiązania z tytułu wynagrodzeń</t>
  </si>
  <si>
    <t>5. Pozostałe zobowiązania</t>
  </si>
  <si>
    <t>I. Zapasy</t>
  </si>
  <si>
    <t>1. Materiały</t>
  </si>
  <si>
    <t>III. Rezerwy na zobowiązania</t>
  </si>
  <si>
    <t>3. Produkty gotowe</t>
  </si>
  <si>
    <t>IV. Rozliczenia międzyokresowe</t>
  </si>
  <si>
    <t>4. Towary</t>
  </si>
  <si>
    <t>II. Należności krótkoterminowe</t>
  </si>
  <si>
    <t>2. Inne rozliczenia międzyokresowe</t>
  </si>
  <si>
    <t>1. Należności z tytułu dostaw i usług</t>
  </si>
  <si>
    <t>2. Należności od budżetów</t>
  </si>
  <si>
    <t>4. Pozostałe należności</t>
  </si>
  <si>
    <t>III. Krótkoterminowe aktywa finansowe</t>
  </si>
  <si>
    <t>1. Środki pieniężne w kasie</t>
  </si>
  <si>
    <t>3. Środki pieniężne państwowego funduszu celowego</t>
  </si>
  <si>
    <t>7. Inne krótkoterminowe aktywa finansowe</t>
  </si>
  <si>
    <t>SUMA AKTYWÓW</t>
  </si>
  <si>
    <t>SUMA PASYWÓW</t>
  </si>
  <si>
    <t>A. Przychody netto z podstawowej działalności operacyjnej</t>
  </si>
  <si>
    <t>I. Amortyzacja</t>
  </si>
  <si>
    <t>III. Usługi obce</t>
  </si>
  <si>
    <t>IV. Podatki i opłaty</t>
  </si>
  <si>
    <t>V. Wynagrodzenia</t>
  </si>
  <si>
    <t>VII. Pozostałe koszty rodzajowe</t>
  </si>
  <si>
    <t>X. Pozostałe obciążenia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</si>
  <si>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</si>
  <si>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</si>
  <si>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</si>
  <si>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</si>
  <si>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</si>
  <si>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II. Pozostałe koszty operacyjne</t>
  </si>
  <si>
    <t>G. Przychody finansowe</t>
  </si>
  <si>
    <t>I. Dywidendy i udziały w zyskach</t>
  </si>
  <si>
    <t>II. Odsetki</t>
  </si>
  <si>
    <t>H. Koszty finansowe</t>
  </si>
  <si>
    <t>I. Odsetki</t>
  </si>
  <si>
    <t>II. Inne</t>
  </si>
  <si>
    <t>J. Podatek dochodowy</t>
  </si>
  <si>
    <t>1.1. Zysk bilansowy za rok ubiegły</t>
  </si>
  <si>
    <t>1.5. Aktualizacja wyceny środków trwałych</t>
  </si>
  <si>
    <t>1.8. Aktywa otrzymane w ramach centralnego zaopatrzenia</t>
  </si>
  <si>
    <t>1.10. Inne zwiększenia</t>
  </si>
  <si>
    <t>2.1. Strata za rok ubiegły</t>
  </si>
  <si>
    <t>2.3. Rozliczenie wyniku finansowego i środków obrotowych za rok ubiegły</t>
  </si>
  <si>
    <t>2.4. Dotacje i środki na inwestycje</t>
  </si>
  <si>
    <t>2.9. Inne zmniejszenia</t>
  </si>
  <si>
    <t>II. Fundusz jednostki na koniec okresu (BZ)</t>
  </si>
  <si>
    <t>1. zysk netto (+)</t>
  </si>
  <si>
    <t>2. strata netto (-)</t>
  </si>
  <si>
    <t>3. nadwyżka środków obrotowych</t>
  </si>
  <si>
    <t>I. Fundusz jednostki na początek okresu (BO)</t>
  </si>
  <si>
    <t>1. Zwiększenia funduszu (z tytułu)</t>
  </si>
  <si>
    <t>Inne rezerwy:</t>
  </si>
  <si>
    <t>Inne sprawy sporne:</t>
  </si>
  <si>
    <t>brak informacji</t>
  </si>
  <si>
    <t xml:space="preserve">Inne </t>
  </si>
  <si>
    <t xml:space="preserve">Urząd  Dzielnicy  Bielany                                                              ul. Żeromskiego 29                                            01-882 Warszawa                            </t>
  </si>
  <si>
    <t>Bilans jednostki budżetowej lub samorządowego zakładu budżetowego</t>
  </si>
  <si>
    <t>Numer identyfikacyjny</t>
  </si>
  <si>
    <t>A. AKTYWA TRWAŁE</t>
  </si>
  <si>
    <t>A. FUNDUSZ</t>
  </si>
  <si>
    <t>I. Wartości niematerialne i prawne</t>
  </si>
  <si>
    <t>II. Rzeczowe aktywa trwałe</t>
  </si>
  <si>
    <t>II. Wynik finansowy netto (+/-)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</si>
  <si>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</si>
  <si>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</si>
  <si>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</si>
  <si>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</si>
  <si>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B. Fundusze placówek</t>
  </si>
  <si>
    <t>C. Państwowe fundusze celowe</t>
  </si>
  <si>
    <t>II. Zobowiązania krótkoterminowe</t>
  </si>
  <si>
    <t>3. Zobowiązania z tytułu ubezpieczeń i innych świadczeń</t>
  </si>
  <si>
    <t>3. Inne długoterminowe aktywa finansowe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</si>
  <si>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</si>
  <si>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</si>
  <si>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</si>
  <si>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</si>
  <si>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</si>
  <si>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</si>
  <si>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8.1. Zakładowy Fundusz Świadczeń Socjalnych</t>
  </si>
  <si>
    <t>8.2. Inne fundusze</t>
  </si>
  <si>
    <t>2. Półprodukty i produkty w toku</t>
  </si>
  <si>
    <t>1. Rozliczenia międzyokresowe przychodów</t>
  </si>
  <si>
    <t>3. Należności z tytułu ubezpieczeń i innych świadczeń</t>
  </si>
  <si>
    <t>5. Rozliczenia z tytułu środków na wydatki budżetowe i z tytułu dochodów budżetowych</t>
  </si>
  <si>
    <t>2. Środki pieniężne na rachunkach bankowych</t>
  </si>
  <si>
    <t>4. Inne środki pieniężne</t>
  </si>
  <si>
    <t>5. Akcje lub udziały</t>
  </si>
  <si>
    <t>6. Inne papiery wartościowe</t>
  </si>
  <si>
    <t>IV. Rozliczenie międzyokresowe</t>
  </si>
  <si>
    <t>....................................................</t>
  </si>
  <si>
    <t xml:space="preserve">Urząd Dzielnicy  Bielany                                ul. Żeromskiego 29                                          01-882 Warszawa           </t>
  </si>
  <si>
    <t xml:space="preserve">Rachunek zysków i strat jednostki </t>
  </si>
  <si>
    <t>(wariant porównawczy)</t>
  </si>
  <si>
    <t>Stan na koniec roku poprzedniego</t>
  </si>
  <si>
    <t>Stan na koniec roku bieżącego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</si>
  <si>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</si>
  <si>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</si>
  <si>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</si>
  <si>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</si>
  <si>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</si>
  <si>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</si>
  <si>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</si>
  <si>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II. Zużycie materiałów i energii</t>
  </si>
  <si>
    <t>VI. Ubezpieczenia społeczne i inne świadczenia dla pracowników</t>
  </si>
  <si>
    <t>VIII. Wartość sprzedanych towarów i materiałów</t>
  </si>
  <si>
    <t>IX. Inne świadczenia finansowane z budżetu</t>
  </si>
  <si>
    <t>C. Zysk (strata) z działalności podstawowej (A-B)</t>
  </si>
  <si>
    <t>I. Koszty inwestycji finansowanych ze środków własnych samorządowych zakładów budżetowych i dochodów jednostek budżetowych gromadzonych na wydzielonym rachunku</t>
  </si>
  <si>
    <t>F. Zysk (strata) z działalności operacyjnej (C+D-E)</t>
  </si>
  <si>
    <t>III.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</si>
  <si>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</si>
  <si>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</si>
  <si>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</si>
  <si>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</si>
  <si>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</si>
  <si>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K. Pozostałe obowiązkowe zmniejszenia zysku (zwiększenia straty)</t>
  </si>
  <si>
    <t>L. Zysk (strata) netto (I-J-K)</t>
  </si>
  <si>
    <t>..................................................</t>
  </si>
  <si>
    <t>........................................</t>
  </si>
  <si>
    <t>Urząd Dzielnicy Bielany                                                      ul. Żeromskiego 29                                                   01-882 Warszawa</t>
  </si>
  <si>
    <t>Zestawienie zmian w funduszu jednostki</t>
  </si>
  <si>
    <t>1.2. Zrealizowane wydatki budżetowe</t>
  </si>
  <si>
    <t>1.3. Zrealizowane płatności ze środków europejskich</t>
  </si>
  <si>
    <t>1.4. Środki na inwestycje</t>
  </si>
  <si>
    <t>1.6. Nieodpłatnie otrzymane środki trwałe i środki trwałe w budowie oraz wartości niematerialne i prawne</t>
  </si>
  <si>
    <t>1.7. Aktywa przejęte od zlikwidowanych lub połączonych jednostek</t>
  </si>
  <si>
    <t>1.9. Pozostałe odpisy z wyniku finansowego za rok bieżący</t>
  </si>
  <si>
    <t>2. Zmniejszenia funduszu jednostki (z tytułu)</t>
  </si>
  <si>
    <t>2.2. Zrealizowane dochody budżetowe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</si>
  <si>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</si>
  <si>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</si>
  <si>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</si>
  <si>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</si>
  <si>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III. Wynik finansowy netto za rok bieżący (+,-)</t>
  </si>
  <si>
    <t>IV. Fundusz (II+,-III)</t>
  </si>
  <si>
    <t>.................................................</t>
  </si>
  <si>
    <r>
      <t xml:space="preserve">REGON  </t>
    </r>
    <r>
      <rPr>
        <b/>
        <sz val="11"/>
        <color theme="1"/>
        <rFont val="Calibri"/>
        <family val="2"/>
        <charset val="238"/>
        <scheme val="minor"/>
      </rPr>
      <t>015259640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</si>
  <si>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015259640</t>
    </r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</si>
  <si>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</si>
  <si>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</si>
  <si>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  015259640</t>
    </r>
  </si>
  <si>
    <t>Odpisy na koniec roku</t>
  </si>
  <si>
    <t>własne</t>
  </si>
  <si>
    <t>zlecone (Wojewoda)</t>
  </si>
  <si>
    <t xml:space="preserve">Wartość początkowa na koniec roku </t>
  </si>
  <si>
    <t>Odpisy na początek roku</t>
  </si>
  <si>
    <t>Nazwa podmiotu</t>
  </si>
  <si>
    <t>Zysk/(strata) netto za rok zakończony dnia 31 grudnia poprzedniego roku</t>
  </si>
  <si>
    <t>Kapitały własne na dzień 31 grudnia poprzedniego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</si>
  <si>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</si>
  <si>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 xml:space="preserve"> </t>
    </r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</si>
  <si>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>Należności krótkoterminowe</t>
    </r>
    <r>
      <rPr>
        <sz val="10"/>
        <rFont val="Calibri"/>
        <family val="2"/>
        <charset val="238"/>
      </rPr>
      <t>:</t>
    </r>
  </si>
  <si>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</si>
  <si>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</si>
  <si>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</si>
  <si>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Wykorzystane</t>
  </si>
  <si>
    <t xml:space="preserve">Rozwiązane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</si>
  <si>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</si>
  <si>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</si>
  <si>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o zasiedzenie</t>
  </si>
  <si>
    <t>z tyt. zwrotu nieruchomości</t>
  </si>
  <si>
    <t>za niedostarczenie lokalu socjalnego</t>
  </si>
  <si>
    <r>
      <t xml:space="preserve">odszkod. z tytułu decyzji sprzedażowych lokali oraz </t>
    </r>
    <r>
      <rPr>
        <b/>
        <i/>
        <sz val="10"/>
        <rFont val="Calibri"/>
        <family val="2"/>
        <charset val="238"/>
      </rPr>
      <t>z tytułu utraty</t>
    </r>
    <r>
      <rPr>
        <i/>
        <sz val="10"/>
        <rFont val="Calibri"/>
        <family val="2"/>
        <charset val="238"/>
      </rPr>
      <t xml:space="preserve"> wartości sprzedanych lokali, </t>
    </r>
    <r>
      <rPr>
        <b/>
        <i/>
        <sz val="10"/>
        <rFont val="Calibri"/>
        <family val="2"/>
        <charset val="238"/>
      </rPr>
      <t xml:space="preserve">zapłaty za </t>
    </r>
    <r>
      <rPr>
        <i/>
        <sz val="10"/>
        <rFont val="Calibri"/>
        <family val="2"/>
        <charset val="238"/>
      </rPr>
      <t>wykup lokalu użytkowego</t>
    </r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</si>
  <si>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</si>
  <si>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</si>
  <si>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</si>
  <si>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</si>
  <si>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</si>
  <si>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</si>
  <si>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</si>
  <si>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</si>
  <si>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</si>
  <si>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</si>
  <si>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</si>
  <si>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</si>
  <si>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</si>
  <si>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</si>
  <si>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</si>
  <si>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</si>
  <si>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Tytuł zobowiązania warunkowego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</si>
  <si>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</si>
  <si>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</si>
  <si>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</si>
  <si>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Inne papiery wartościowe</t>
  </si>
  <si>
    <t xml:space="preserve">Inne papiery wartościowe  </t>
  </si>
  <si>
    <t>Inne krótkoterminowe aktywa finansowe</t>
  </si>
  <si>
    <t>Wartośc początkowa na koniec roku</t>
  </si>
  <si>
    <t>Odpisy z tytułu trwałej utraty wartości na początek roku</t>
  </si>
  <si>
    <t>Odpisy z tytułu trwałej utraty wartości na koniec roku</t>
  </si>
  <si>
    <t>z tytułu pożyczek mieszkaniowych.</t>
  </si>
  <si>
    <t>II.2.2 Koszt wytworzenia środków trwałych w budowie poniesiony w okresie</t>
  </si>
  <si>
    <t>Środki trwałe oddane do użytkowania na dzień bilansowy</t>
  </si>
  <si>
    <t>Środki trwałe w budowie na dzień bilansowy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</si>
  <si>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</si>
  <si>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</si>
  <si>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</si>
  <si>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opłaty z tyt. przekształcenia prawa wieczystego gruntów w prawo własności</t>
  </si>
  <si>
    <r>
      <t xml:space="preserve">opłaty za dzierżawę, najem </t>
    </r>
    <r>
      <rPr>
        <b/>
        <i/>
        <sz val="10"/>
        <rFont val="Calibri"/>
        <family val="2"/>
        <charset val="238"/>
      </rPr>
      <t xml:space="preserve">niezwiązane </t>
    </r>
    <r>
      <rPr>
        <i/>
        <sz val="10"/>
        <rFont val="Calibri"/>
        <family val="2"/>
        <charset val="238"/>
      </rPr>
      <t>z działalnością statutową</t>
    </r>
  </si>
  <si>
    <r>
      <t xml:space="preserve">opłaty za wyżywienie </t>
    </r>
    <r>
      <rPr>
        <b/>
        <i/>
        <sz val="10"/>
        <rFont val="Calibri"/>
        <family val="2"/>
        <charset val="238"/>
      </rPr>
      <t>niezwiązane</t>
    </r>
    <r>
      <rPr>
        <i/>
        <sz val="10"/>
        <rFont val="Calibri"/>
        <family val="2"/>
        <charset val="238"/>
      </rPr>
      <t xml:space="preserve"> z działalnością statutową</t>
    </r>
  </si>
  <si>
    <t>odpisane przedawnione, nieściągnięte lub umorzone zobowiązania</t>
  </si>
  <si>
    <r>
      <t>rozwiązanie odpisów aktualizujących</t>
    </r>
    <r>
      <rPr>
        <b/>
        <i/>
        <sz val="10"/>
        <rFont val="Calibri"/>
        <family val="2"/>
        <charset val="238"/>
      </rPr>
      <t xml:space="preserve"> wartość</t>
    </r>
    <r>
      <rPr>
        <i/>
        <sz val="10"/>
        <rFont val="Calibri"/>
        <family val="2"/>
        <charset val="238"/>
      </rPr>
      <t xml:space="preserve">  śr. trwałych, śr. trwałych w budowie oraz wartości niematerialnych i prawnych</t>
    </r>
  </si>
  <si>
    <r>
      <rPr>
        <b/>
        <i/>
        <sz val="10"/>
        <rFont val="Calibri"/>
        <family val="2"/>
        <charset val="238"/>
      </rPr>
      <t>inne</t>
    </r>
    <r>
      <rPr>
        <i/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</si>
  <si>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r>
      <t xml:space="preserve">utworzenie </t>
    </r>
    <r>
      <rPr>
        <b/>
        <i/>
        <sz val="10"/>
        <rFont val="Calibri"/>
        <family val="2"/>
        <charset val="238"/>
      </rPr>
      <t>odpisów</t>
    </r>
    <r>
      <rPr>
        <i/>
        <sz val="10"/>
        <rFont val="Calibri"/>
        <family val="2"/>
        <charset val="238"/>
      </rPr>
      <t xml:space="preserve"> </t>
    </r>
    <r>
      <rPr>
        <b/>
        <i/>
        <sz val="10"/>
        <rFont val="Calibri"/>
        <family val="2"/>
        <charset val="238"/>
      </rPr>
      <t>aktualizujących wartość</t>
    </r>
    <r>
      <rPr>
        <i/>
        <sz val="10"/>
        <rFont val="Calibri"/>
        <family val="2"/>
        <charset val="238"/>
      </rPr>
      <t xml:space="preserve"> śr. trwałych, śr. trwałych w budowie oraz wartości niematerialnych i prawnych</t>
    </r>
  </si>
  <si>
    <r>
      <t xml:space="preserve">utworzenie odpisu aktualizującego </t>
    </r>
    <r>
      <rPr>
        <i/>
        <sz val="10"/>
        <rFont val="Calibri"/>
        <family val="2"/>
        <charset val="238"/>
      </rPr>
      <t>wartość nieruchomości inwestycyjnych</t>
    </r>
  </si>
  <si>
    <r>
      <rPr>
        <b/>
        <i/>
        <sz val="10"/>
        <rFont val="Calibri"/>
        <family val="2"/>
        <charset val="238"/>
      </rPr>
      <t xml:space="preserve">utworzenie odpisu aktualizującego </t>
    </r>
    <r>
      <rPr>
        <i/>
        <sz val="10"/>
        <rFont val="Calibri"/>
        <family val="2"/>
        <charset val="238"/>
      </rPr>
      <t>wartość należności</t>
    </r>
  </si>
  <si>
    <t>utworzone rezerwy na zobowiązania</t>
  </si>
  <si>
    <r>
      <rPr>
        <b/>
        <i/>
        <sz val="10"/>
        <rFont val="Calibri"/>
        <family val="2"/>
        <charset val="238"/>
      </rPr>
      <t>inne koszty operacyjne</t>
    </r>
    <r>
      <rPr>
        <i/>
        <sz val="10"/>
        <rFont val="Calibri"/>
        <family val="2"/>
        <charset val="238"/>
      </rPr>
      <t xml:space="preserve"> (koszty postępowania sądowego, egzekucyjnego lub komorniczego, opłaty notarialne, skarbowe, </t>
    </r>
    <r>
      <rPr>
        <b/>
        <i/>
        <sz val="10"/>
        <rFont val="Calibri"/>
        <family val="2"/>
        <charset val="238"/>
      </rPr>
      <t>koszty z tyt. zaokrąglenia podatków m. in. podatku VAT,</t>
    </r>
    <r>
      <rPr>
        <i/>
        <sz val="10"/>
        <rFont val="Calibri"/>
        <family val="2"/>
        <charset val="238"/>
      </rPr>
      <t xml:space="preserve"> niedobory inwentaryzacyjne uznane za niezawinione, odszkodowania w spawach o roszczenia ze stosunku pracy, zwrot dotacji z lat ubiegłych itp.)</t>
    </r>
  </si>
  <si>
    <t>Spółki, w których Miasto posiada 100% udziałów, akcji w tym:</t>
  </si>
  <si>
    <t>Tramwaje Warszawskie Sp. z o.o.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</si>
  <si>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</si>
  <si>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r>
      <t>Wartość początkowa na początek</t>
    </r>
    <r>
      <rPr>
        <b/>
        <sz val="10"/>
        <rFont val="Calibri"/>
        <family val="2"/>
        <charset val="238"/>
      </rPr>
      <t xml:space="preserve"> roku</t>
    </r>
  </si>
  <si>
    <r>
      <t xml:space="preserve">Kapitały własne na dzień 31 grudnia </t>
    </r>
    <r>
      <rPr>
        <b/>
        <sz val="10"/>
        <rFont val="Calibri"/>
        <family val="2"/>
        <charset val="238"/>
      </rPr>
      <t>bieżącego roku</t>
    </r>
  </si>
  <si>
    <r>
      <t>na odszkodowania z tytułu bezumownego korzystania z</t>
    </r>
    <r>
      <rPr>
        <b/>
        <sz val="10"/>
        <rFont val="Calibri"/>
        <family val="2"/>
        <charset val="238"/>
      </rPr>
      <t xml:space="preserve"> nieruchomości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</si>
  <si>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</si>
  <si>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Wartość początkowa na początek roku</t>
  </si>
  <si>
    <t xml:space="preserve">pozostałe </t>
  </si>
  <si>
    <t xml:space="preserve"> Urząd Miasta                                           Stołecznego Warszawy                                            Al. Jerozlimskie 44                               00-024 Warszawa</t>
  </si>
  <si>
    <t xml:space="preserve">                                                             Urząd Miasta                  Stołecznego Warszawy                                                                     Al. Jerozolimskie 44                                                                00-024 Warszawa</t>
  </si>
  <si>
    <t xml:space="preserve"> Urząd Miasta Stołecznego Warszawy                                 Al. Jerozolimskie 44                                                                     00-024 Warszawa                                                         </t>
  </si>
  <si>
    <r>
      <t>sporządzony na dzień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31.12.2022 r.</t>
    </r>
  </si>
  <si>
    <t>sporządzony na dzień 31.12.2022 r.</t>
  </si>
  <si>
    <t>sporządzone na dzień 31.12.2022 r.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</si>
  <si>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</si>
  <si>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 xml:space="preserve">Stan na </t>
    </r>
    <r>
      <rPr>
        <b/>
        <sz val="10"/>
        <rFont val="Calibri"/>
        <family val="2"/>
        <charset val="238"/>
      </rPr>
      <t>koniec roku</t>
    </r>
  </si>
  <si>
    <r>
      <t xml:space="preserve">Stan na </t>
    </r>
    <r>
      <rPr>
        <b/>
        <sz val="10"/>
        <rFont val="Calibri"/>
        <family val="2"/>
        <charset val="238"/>
      </rPr>
      <t>początek 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</si>
  <si>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</si>
  <si>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</si>
  <si>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</si>
  <si>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</si>
  <si>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Stan zatrudnienia na koniec 
roku obrotowego (osoby)</t>
  </si>
  <si>
    <t>......................................</t>
  </si>
  <si>
    <t>………………………….</t>
  </si>
  <si>
    <t>brak zdarzeń</t>
  </si>
  <si>
    <t>brak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</si>
</sst>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4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i/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4" fillId="0" borderId="0"/>
    <xf numFmtId="0" fontId="40" fillId="0" borderId="0"/>
  </cellStyleXfs>
  <cellXfs count="979">
    <xf numFmtId="0" fontId="0" fillId="0" borderId="0" xfId="0"/>
    <xf numFmtId="4" fontId="1" fillId="0" borderId="12" xfId="0" applyNumberFormat="1" applyFont="1" applyBorder="1"/>
    <xf numFmtId="4" fontId="1" fillId="0" borderId="12" xfId="0" applyNumberFormat="1" applyFont="1" applyBorder="1" applyAlignment="1">
      <alignment vertical="center"/>
    </xf>
    <xf numFmtId="0" fontId="0" fillId="0" borderId="0" xfId="0" applyFont="1"/>
    <xf numFmtId="4" fontId="0" fillId="0" borderId="12" xfId="0" applyNumberFormat="1" applyFont="1" applyBorder="1"/>
    <xf numFmtId="4" fontId="0" fillId="0" borderId="12" xfId="0" applyNumberFormat="1" applyFont="1" applyBorder="1" applyAlignment="1">
      <alignment vertical="center"/>
    </xf>
    <xf numFmtId="0" fontId="9" fillId="0" borderId="0" xfId="0" applyFont="1"/>
    <xf numFmtId="0" fontId="7" fillId="0" borderId="0" xfId="0" applyFont="1"/>
    <xf numFmtId="4" fontId="10" fillId="0" borderId="0" xfId="0" applyNumberFormat="1" applyFont="1"/>
    <xf numFmtId="4" fontId="7" fillId="0" borderId="0" xfId="0" applyNumberFormat="1" applyFont="1"/>
    <xf numFmtId="0" fontId="7" fillId="0" borderId="0" xfId="0" applyFont="1" applyAlignment="1">
      <alignment horizontal="center" wrapText="1"/>
    </xf>
    <xf numFmtId="0" fontId="11" fillId="0" borderId="0" xfId="0" applyFont="1"/>
    <xf numFmtId="4" fontId="11" fillId="0" borderId="0" xfId="0" applyNumberFormat="1" applyFont="1"/>
    <xf numFmtId="4" fontId="8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" fontId="9" fillId="0" borderId="0" xfId="0" applyNumberFormat="1" applyFont="1"/>
    <xf numFmtId="0" fontId="8" fillId="0" borderId="0" xfId="0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4" fontId="12" fillId="0" borderId="0" xfId="0" applyNumberFormat="1" applyFont="1"/>
    <xf numFmtId="0" fontId="14" fillId="0" borderId="0" xfId="0" applyFont="1"/>
    <xf numFmtId="0" fontId="15" fillId="0" borderId="0" xfId="0" applyFont="1"/>
    <xf numFmtId="0" fontId="0" fillId="4" borderId="108" xfId="0" applyFont="1" applyFill="1" applyBorder="1" applyAlignment="1">
      <alignment horizontal="center" wrapText="1"/>
    </xf>
    <xf numFmtId="0" fontId="0" fillId="4" borderId="11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4" borderId="21" xfId="0" applyFont="1" applyFill="1" applyBorder="1" applyAlignment="1">
      <alignment wrapText="1"/>
    </xf>
    <xf numFmtId="0" fontId="0" fillId="4" borderId="2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08" xfId="0" applyFont="1" applyBorder="1" applyAlignment="1">
      <alignment horizontal="left" vertical="top" wrapText="1"/>
    </xf>
    <xf numFmtId="4" fontId="1" fillId="4" borderId="21" xfId="0" applyNumberFormat="1" applyFont="1" applyFill="1" applyBorder="1" applyAlignment="1">
      <alignment horizontal="right"/>
    </xf>
    <xf numFmtId="4" fontId="0" fillId="4" borderId="21" xfId="0" applyNumberFormat="1" applyFont="1" applyFill="1" applyBorder="1" applyAlignment="1">
      <alignment horizontal="right"/>
    </xf>
    <xf numFmtId="4" fontId="1" fillId="4" borderId="112" xfId="0" applyNumberFormat="1" applyFont="1" applyFill="1" applyBorder="1" applyAlignment="1">
      <alignment horizontal="right"/>
    </xf>
    <xf numFmtId="0" fontId="16" fillId="0" borderId="0" xfId="2" applyFont="1"/>
    <xf numFmtId="0" fontId="18" fillId="0" borderId="0" xfId="2" applyFont="1" applyAlignment="1"/>
    <xf numFmtId="0" fontId="18" fillId="0" borderId="0" xfId="2" applyFont="1" applyAlignment="1">
      <alignment horizontal="left"/>
    </xf>
    <xf numFmtId="4" fontId="17" fillId="0" borderId="0" xfId="2" applyNumberFormat="1" applyFont="1" applyAlignment="1">
      <alignment horizontal="left"/>
    </xf>
    <xf numFmtId="0" fontId="17" fillId="0" borderId="0" xfId="2" applyFont="1" applyAlignment="1">
      <alignment vertical="center"/>
    </xf>
    <xf numFmtId="0" fontId="17" fillId="0" borderId="0" xfId="5" applyFont="1" applyFill="1" applyAlignment="1" applyProtection="1">
      <alignment vertical="center" wrapText="1"/>
    </xf>
    <xf numFmtId="0" fontId="17" fillId="0" borderId="0" xfId="5" applyFont="1" applyFill="1" applyAlignment="1" applyProtection="1">
      <alignment vertical="center"/>
    </xf>
    <xf numFmtId="0" fontId="18" fillId="2" borderId="40" xfId="5" applyFont="1" applyFill="1" applyBorder="1" applyAlignment="1" applyProtection="1">
      <alignment horizontal="center" vertical="center" wrapText="1"/>
    </xf>
    <xf numFmtId="4" fontId="18" fillId="2" borderId="40" xfId="5" applyNumberFormat="1" applyFont="1" applyFill="1" applyBorder="1" applyAlignment="1" applyProtection="1">
      <alignment horizontal="center" vertical="center" wrapText="1"/>
    </xf>
    <xf numFmtId="0" fontId="18" fillId="2" borderId="5" xfId="5" applyFont="1" applyFill="1" applyBorder="1" applyAlignment="1" applyProtection="1">
      <alignment horizontal="center" vertical="center" wrapText="1"/>
    </xf>
    <xf numFmtId="0" fontId="18" fillId="0" borderId="30" xfId="5" applyFont="1" applyFill="1" applyBorder="1" applyAlignment="1" applyProtection="1">
      <alignment horizontal="left" vertical="center"/>
    </xf>
    <xf numFmtId="4" fontId="18" fillId="0" borderId="30" xfId="5" applyNumberFormat="1" applyFont="1" applyFill="1" applyBorder="1" applyAlignment="1" applyProtection="1">
      <alignment horizontal="center" vertical="center" wrapText="1"/>
    </xf>
    <xf numFmtId="0" fontId="18" fillId="0" borderId="29" xfId="5" applyFont="1" applyFill="1" applyBorder="1" applyAlignment="1" applyProtection="1">
      <alignment horizontal="center" vertical="center" wrapText="1"/>
    </xf>
    <xf numFmtId="4" fontId="18" fillId="2" borderId="41" xfId="5" applyNumberFormat="1" applyFont="1" applyFill="1" applyBorder="1" applyAlignment="1" applyProtection="1">
      <alignment vertical="center"/>
    </xf>
    <xf numFmtId="4" fontId="18" fillId="2" borderId="42" xfId="5" applyNumberFormat="1" applyFont="1" applyFill="1" applyBorder="1" applyAlignment="1" applyProtection="1">
      <alignment vertical="center"/>
    </xf>
    <xf numFmtId="0" fontId="18" fillId="0" borderId="43" xfId="5" applyFont="1" applyFill="1" applyBorder="1" applyAlignment="1" applyProtection="1">
      <alignment vertical="center" wrapText="1"/>
    </xf>
    <xf numFmtId="4" fontId="18" fillId="0" borderId="43" xfId="5" applyNumberFormat="1" applyFont="1" applyFill="1" applyBorder="1" applyAlignment="1" applyProtection="1">
      <alignment vertical="center"/>
    </xf>
    <xf numFmtId="4" fontId="18" fillId="0" borderId="44" xfId="5" applyNumberFormat="1" applyFont="1" applyFill="1" applyBorder="1" applyAlignment="1" applyProtection="1">
      <alignment vertical="center"/>
    </xf>
    <xf numFmtId="0" fontId="17" fillId="0" borderId="45" xfId="5" applyFont="1" applyFill="1" applyBorder="1" applyAlignment="1" applyProtection="1">
      <alignment vertical="center" wrapText="1"/>
    </xf>
    <xf numFmtId="4" fontId="17" fillId="0" borderId="45" xfId="5" applyNumberFormat="1" applyFont="1" applyFill="1" applyBorder="1" applyAlignment="1" applyProtection="1">
      <alignment vertical="center"/>
      <protection locked="0"/>
    </xf>
    <xf numFmtId="4" fontId="17" fillId="0" borderId="46" xfId="5" applyNumberFormat="1" applyFont="1" applyFill="1" applyBorder="1" applyAlignment="1" applyProtection="1">
      <alignment vertical="center"/>
    </xf>
    <xf numFmtId="0" fontId="17" fillId="0" borderId="45" xfId="5" quotePrefix="1" applyFont="1" applyFill="1" applyBorder="1" applyAlignment="1" applyProtection="1">
      <alignment vertical="center" wrapText="1"/>
      <protection locked="0"/>
    </xf>
    <xf numFmtId="4" fontId="18" fillId="2" borderId="47" xfId="5" applyNumberFormat="1" applyFont="1" applyFill="1" applyBorder="1" applyAlignment="1" applyProtection="1">
      <alignment vertical="center"/>
    </xf>
    <xf numFmtId="4" fontId="18" fillId="2" borderId="48" xfId="5" applyNumberFormat="1" applyFont="1" applyFill="1" applyBorder="1" applyAlignment="1" applyProtection="1">
      <alignment vertical="center"/>
    </xf>
    <xf numFmtId="0" fontId="18" fillId="0" borderId="28" xfId="5" applyFont="1" applyFill="1" applyBorder="1" applyAlignment="1" applyProtection="1">
      <alignment horizontal="left" vertical="center"/>
    </xf>
    <xf numFmtId="0" fontId="17" fillId="0" borderId="0" xfId="5" applyFont="1" applyFill="1" applyBorder="1" applyAlignment="1" applyProtection="1">
      <alignment vertical="center"/>
    </xf>
    <xf numFmtId="0" fontId="17" fillId="0" borderId="29" xfId="5" applyFont="1" applyFill="1" applyBorder="1" applyAlignment="1" applyProtection="1">
      <alignment vertical="center"/>
    </xf>
    <xf numFmtId="0" fontId="16" fillId="3" borderId="49" xfId="2" applyFont="1" applyFill="1" applyBorder="1" applyAlignment="1">
      <alignment horizontal="center" wrapText="1"/>
    </xf>
    <xf numFmtId="0" fontId="16" fillId="3" borderId="50" xfId="2" applyFont="1" applyFill="1" applyBorder="1" applyAlignment="1">
      <alignment horizontal="center" wrapText="1"/>
    </xf>
    <xf numFmtId="0" fontId="16" fillId="3" borderId="51" xfId="2" applyFont="1" applyFill="1" applyBorder="1" applyAlignment="1">
      <alignment horizontal="center" wrapText="1"/>
    </xf>
    <xf numFmtId="0" fontId="21" fillId="0" borderId="20" xfId="2" applyFont="1" applyBorder="1" applyAlignment="1">
      <alignment wrapText="1"/>
    </xf>
    <xf numFmtId="4" fontId="21" fillId="0" borderId="21" xfId="2" applyNumberFormat="1" applyFont="1" applyBorder="1" applyAlignment="1">
      <alignment horizontal="right"/>
    </xf>
    <xf numFmtId="4" fontId="21" fillId="0" borderId="22" xfId="2" applyNumberFormat="1" applyFont="1" applyFill="1" applyBorder="1" applyAlignment="1">
      <alignment horizontal="right"/>
    </xf>
    <xf numFmtId="0" fontId="21" fillId="0" borderId="52" xfId="2" applyFont="1" applyBorder="1" applyAlignment="1">
      <alignment wrapText="1"/>
    </xf>
    <xf numFmtId="0" fontId="21" fillId="0" borderId="23" xfId="2" applyFont="1" applyBorder="1" applyAlignment="1">
      <alignment wrapText="1"/>
    </xf>
    <xf numFmtId="0" fontId="21" fillId="0" borderId="53" xfId="2" applyFont="1" applyFill="1" applyBorder="1" applyAlignment="1">
      <alignment wrapText="1"/>
    </xf>
    <xf numFmtId="0" fontId="21" fillId="0" borderId="54" xfId="2" applyFont="1" applyBorder="1" applyAlignment="1">
      <alignment wrapText="1"/>
    </xf>
    <xf numFmtId="4" fontId="21" fillId="0" borderId="55" xfId="2" applyNumberFormat="1" applyFont="1" applyBorder="1" applyAlignment="1">
      <alignment horizontal="right"/>
    </xf>
    <xf numFmtId="2" fontId="21" fillId="0" borderId="55" xfId="2" applyNumberFormat="1" applyFont="1" applyBorder="1" applyAlignment="1">
      <alignment horizontal="right"/>
    </xf>
    <xf numFmtId="2" fontId="21" fillId="0" borderId="56" xfId="2" applyNumberFormat="1" applyFont="1" applyFill="1" applyBorder="1" applyAlignment="1">
      <alignment horizontal="right"/>
    </xf>
    <xf numFmtId="0" fontId="16" fillId="3" borderId="60" xfId="2" applyFont="1" applyFill="1" applyBorder="1" applyAlignment="1">
      <alignment horizontal="center" wrapText="1"/>
    </xf>
    <xf numFmtId="0" fontId="16" fillId="3" borderId="12" xfId="2" applyFont="1" applyFill="1" applyBorder="1" applyAlignment="1">
      <alignment horizontal="center" wrapText="1"/>
    </xf>
    <xf numFmtId="0" fontId="16" fillId="3" borderId="44" xfId="2" applyFont="1" applyFill="1" applyBorder="1" applyAlignment="1">
      <alignment horizontal="center" wrapText="1"/>
    </xf>
    <xf numFmtId="0" fontId="16" fillId="3" borderId="61" xfId="2" applyFont="1" applyFill="1" applyBorder="1" applyAlignment="1">
      <alignment horizontal="center" wrapText="1"/>
    </xf>
    <xf numFmtId="0" fontId="16" fillId="3" borderId="62" xfId="2" applyFont="1" applyFill="1" applyBorder="1" applyAlignment="1">
      <alignment horizontal="center" wrapText="1"/>
    </xf>
    <xf numFmtId="0" fontId="16" fillId="3" borderId="63" xfId="2" applyFont="1" applyFill="1" applyBorder="1" applyAlignment="1">
      <alignment horizontal="center" wrapText="1"/>
    </xf>
    <xf numFmtId="0" fontId="16" fillId="0" borderId="43" xfId="2" applyFont="1" applyBorder="1" applyAlignment="1">
      <alignment wrapText="1"/>
    </xf>
    <xf numFmtId="4" fontId="16" fillId="0" borderId="60" xfId="2" applyNumberFormat="1" applyFont="1" applyBorder="1" applyAlignment="1">
      <alignment horizontal="right"/>
    </xf>
    <xf numFmtId="4" fontId="16" fillId="0" borderId="12" xfId="2" applyNumberFormat="1" applyFont="1" applyBorder="1" applyAlignment="1">
      <alignment horizontal="right"/>
    </xf>
    <xf numFmtId="4" fontId="20" fillId="0" borderId="12" xfId="2" applyNumberFormat="1" applyFont="1" applyBorder="1" applyAlignment="1">
      <alignment vertical="center"/>
    </xf>
    <xf numFmtId="4" fontId="20" fillId="0" borderId="44" xfId="2" applyNumberFormat="1" applyFont="1" applyBorder="1" applyAlignment="1">
      <alignment vertical="center"/>
    </xf>
    <xf numFmtId="4" fontId="20" fillId="0" borderId="64" xfId="2" applyNumberFormat="1" applyFont="1" applyBorder="1" applyAlignment="1">
      <alignment vertical="center"/>
    </xf>
    <xf numFmtId="4" fontId="16" fillId="0" borderId="44" xfId="2" applyNumberFormat="1" applyFont="1" applyBorder="1" applyAlignment="1">
      <alignment horizontal="right"/>
    </xf>
    <xf numFmtId="0" fontId="28" fillId="0" borderId="43" xfId="2" applyFont="1" applyFill="1" applyBorder="1" applyAlignment="1">
      <alignment vertical="center" wrapText="1"/>
    </xf>
    <xf numFmtId="2" fontId="21" fillId="0" borderId="60" xfId="2" applyNumberFormat="1" applyFont="1" applyBorder="1" applyAlignment="1">
      <alignment wrapText="1"/>
    </xf>
    <xf numFmtId="2" fontId="21" fillId="0" borderId="12" xfId="2" applyNumberFormat="1" applyFont="1" applyBorder="1" applyAlignment="1">
      <alignment wrapText="1"/>
    </xf>
    <xf numFmtId="2" fontId="21" fillId="0" borderId="44" xfId="2" applyNumberFormat="1" applyFont="1" applyBorder="1" applyAlignment="1">
      <alignment wrapText="1"/>
    </xf>
    <xf numFmtId="0" fontId="28" fillId="0" borderId="65" xfId="2" applyFont="1" applyFill="1" applyBorder="1" applyAlignment="1">
      <alignment vertical="center" wrapText="1"/>
    </xf>
    <xf numFmtId="4" fontId="21" fillId="0" borderId="66" xfId="2" applyNumberFormat="1" applyFont="1" applyBorder="1" applyAlignment="1">
      <alignment horizontal="right"/>
    </xf>
    <xf numFmtId="2" fontId="21" fillId="0" borderId="67" xfId="2" applyNumberFormat="1" applyFont="1" applyBorder="1" applyAlignment="1">
      <alignment horizontal="right"/>
    </xf>
    <xf numFmtId="4" fontId="20" fillId="0" borderId="67" xfId="2" applyNumberFormat="1" applyFont="1" applyBorder="1" applyAlignment="1">
      <alignment vertical="center"/>
    </xf>
    <xf numFmtId="4" fontId="20" fillId="0" borderId="48" xfId="2" applyNumberFormat="1" applyFont="1" applyBorder="1" applyAlignment="1">
      <alignment vertical="center"/>
    </xf>
    <xf numFmtId="4" fontId="20" fillId="0" borderId="66" xfId="2" applyNumberFormat="1" applyFont="1" applyBorder="1" applyAlignment="1">
      <alignment vertical="center"/>
    </xf>
    <xf numFmtId="2" fontId="21" fillId="0" borderId="48" xfId="2" applyNumberFormat="1" applyFont="1" applyBorder="1" applyAlignment="1">
      <alignment horizontal="right"/>
    </xf>
    <xf numFmtId="0" fontId="16" fillId="2" borderId="47" xfId="2" applyFont="1" applyFill="1" applyBorder="1" applyAlignment="1">
      <alignment wrapText="1"/>
    </xf>
    <xf numFmtId="4" fontId="16" fillId="2" borderId="68" xfId="2" applyNumberFormat="1" applyFont="1" applyFill="1" applyBorder="1" applyAlignment="1">
      <alignment horizontal="right"/>
    </xf>
    <xf numFmtId="4" fontId="16" fillId="2" borderId="69" xfId="2" applyNumberFormat="1" applyFont="1" applyFill="1" applyBorder="1" applyAlignment="1">
      <alignment horizontal="right"/>
    </xf>
    <xf numFmtId="4" fontId="16" fillId="2" borderId="70" xfId="2" applyNumberFormat="1" applyFont="1" applyFill="1" applyBorder="1" applyAlignment="1">
      <alignment horizontal="right"/>
    </xf>
    <xf numFmtId="4" fontId="16" fillId="2" borderId="2" xfId="2" applyNumberFormat="1" applyFont="1" applyFill="1" applyBorder="1" applyAlignment="1">
      <alignment horizontal="right"/>
    </xf>
    <xf numFmtId="4" fontId="16" fillId="2" borderId="71" xfId="2" applyNumberFormat="1" applyFont="1" applyFill="1" applyBorder="1" applyAlignment="1">
      <alignment horizontal="right"/>
    </xf>
    <xf numFmtId="4" fontId="21" fillId="0" borderId="22" xfId="2" applyNumberFormat="1" applyFont="1" applyBorder="1" applyAlignment="1">
      <alignment horizontal="right"/>
    </xf>
    <xf numFmtId="4" fontId="21" fillId="0" borderId="23" xfId="2" applyNumberFormat="1" applyFont="1" applyBorder="1" applyAlignment="1">
      <alignment horizontal="right"/>
    </xf>
    <xf numFmtId="4" fontId="21" fillId="0" borderId="53" xfId="2" applyNumberFormat="1" applyFont="1" applyBorder="1" applyAlignment="1">
      <alignment horizontal="right"/>
    </xf>
    <xf numFmtId="4" fontId="21" fillId="0" borderId="14" xfId="2" applyNumberFormat="1" applyFont="1" applyFill="1" applyBorder="1" applyAlignment="1">
      <alignment horizontal="right"/>
    </xf>
    <xf numFmtId="4" fontId="21" fillId="0" borderId="15" xfId="2" applyNumberFormat="1" applyFont="1" applyFill="1" applyBorder="1" applyAlignment="1">
      <alignment horizontal="right"/>
    </xf>
    <xf numFmtId="4" fontId="21" fillId="0" borderId="21" xfId="2" applyNumberFormat="1" applyFont="1" applyFill="1" applyBorder="1" applyAlignment="1">
      <alignment horizontal="right"/>
    </xf>
    <xf numFmtId="4" fontId="21" fillId="0" borderId="25" xfId="2" applyNumberFormat="1" applyFont="1" applyFill="1" applyBorder="1" applyAlignment="1">
      <alignment horizontal="right"/>
    </xf>
    <xf numFmtId="4" fontId="21" fillId="0" borderId="116" xfId="2" applyNumberFormat="1" applyFont="1" applyFill="1" applyBorder="1" applyAlignment="1">
      <alignment horizontal="right"/>
    </xf>
    <xf numFmtId="4" fontId="23" fillId="0" borderId="0" xfId="2" applyNumberFormat="1" applyFont="1" applyAlignment="1">
      <alignment vertical="center" wrapText="1"/>
    </xf>
    <xf numFmtId="4" fontId="20" fillId="0" borderId="0" xfId="2" applyNumberFormat="1" applyFont="1" applyAlignment="1">
      <alignment vertical="center" wrapText="1"/>
    </xf>
    <xf numFmtId="4" fontId="23" fillId="5" borderId="40" xfId="2" applyNumberFormat="1" applyFont="1" applyFill="1" applyBorder="1" applyAlignment="1">
      <alignment horizontal="center" vertical="center" wrapText="1"/>
    </xf>
    <xf numFmtId="4" fontId="23" fillId="5" borderId="4" xfId="2" applyNumberFormat="1" applyFont="1" applyFill="1" applyBorder="1" applyAlignment="1">
      <alignment horizontal="center" vertical="center" wrapText="1"/>
    </xf>
    <xf numFmtId="4" fontId="18" fillId="2" borderId="4" xfId="2" applyNumberFormat="1" applyFont="1" applyFill="1" applyBorder="1" applyAlignment="1">
      <alignment horizontal="center" vertical="center" wrapText="1"/>
    </xf>
    <xf numFmtId="4" fontId="23" fillId="0" borderId="41" xfId="2" applyNumberFormat="1" applyFont="1" applyFill="1" applyBorder="1" applyAlignment="1">
      <alignment vertical="center"/>
    </xf>
    <xf numFmtId="4" fontId="23" fillId="0" borderId="58" xfId="2" applyNumberFormat="1" applyFont="1" applyBorder="1" applyAlignment="1">
      <alignment vertical="center"/>
    </xf>
    <xf numFmtId="4" fontId="23" fillId="0" borderId="41" xfId="2" applyNumberFormat="1" applyFont="1" applyBorder="1" applyAlignment="1">
      <alignment vertical="center"/>
    </xf>
    <xf numFmtId="4" fontId="23" fillId="0" borderId="42" xfId="2" applyNumberFormat="1" applyFont="1" applyBorder="1" applyAlignment="1">
      <alignment vertical="center"/>
    </xf>
    <xf numFmtId="4" fontId="23" fillId="0" borderId="64" xfId="2" applyNumberFormat="1" applyFont="1" applyBorder="1" applyAlignment="1">
      <alignment vertical="center"/>
    </xf>
    <xf numFmtId="4" fontId="23" fillId="0" borderId="79" xfId="2" applyNumberFormat="1" applyFont="1" applyBorder="1" applyAlignment="1">
      <alignment vertical="center"/>
    </xf>
    <xf numFmtId="4" fontId="23" fillId="0" borderId="43" xfId="2" applyNumberFormat="1" applyFont="1" applyFill="1" applyBorder="1" applyAlignment="1">
      <alignment vertical="center"/>
    </xf>
    <xf numFmtId="4" fontId="23" fillId="0" borderId="80" xfId="2" applyNumberFormat="1" applyFont="1" applyBorder="1" applyAlignment="1">
      <alignment vertical="center"/>
    </xf>
    <xf numFmtId="4" fontId="23" fillId="0" borderId="43" xfId="2" applyNumberFormat="1" applyFont="1" applyBorder="1" applyAlignment="1">
      <alignment vertical="center"/>
    </xf>
    <xf numFmtId="4" fontId="23" fillId="0" borderId="44" xfId="2" applyNumberFormat="1" applyFont="1" applyBorder="1" applyAlignment="1">
      <alignment vertical="center"/>
    </xf>
    <xf numFmtId="4" fontId="20" fillId="0" borderId="79" xfId="2" applyNumberFormat="1" applyFont="1" applyBorder="1" applyAlignment="1">
      <alignment vertical="center"/>
    </xf>
    <xf numFmtId="3" fontId="20" fillId="0" borderId="43" xfId="2" applyNumberFormat="1" applyFont="1" applyFill="1" applyBorder="1" applyAlignment="1">
      <alignment vertical="center"/>
    </xf>
    <xf numFmtId="4" fontId="20" fillId="0" borderId="80" xfId="2" applyNumberFormat="1" applyFont="1" applyBorder="1" applyAlignment="1">
      <alignment vertical="center"/>
    </xf>
    <xf numFmtId="4" fontId="20" fillId="0" borderId="43" xfId="2" applyNumberFormat="1" applyFont="1" applyBorder="1" applyAlignment="1">
      <alignment vertical="center"/>
    </xf>
    <xf numFmtId="4" fontId="20" fillId="0" borderId="81" xfId="2" applyNumberFormat="1" applyFont="1" applyBorder="1" applyAlignment="1">
      <alignment vertical="center"/>
    </xf>
    <xf numFmtId="4" fontId="20" fillId="0" borderId="82" xfId="2" applyNumberFormat="1" applyFont="1" applyBorder="1" applyAlignment="1">
      <alignment vertical="center"/>
    </xf>
    <xf numFmtId="3" fontId="20" fillId="0" borderId="83" xfId="2" applyNumberFormat="1" applyFont="1" applyFill="1" applyBorder="1" applyAlignment="1">
      <alignment vertical="center"/>
    </xf>
    <xf numFmtId="4" fontId="20" fillId="0" borderId="84" xfId="2" applyNumberFormat="1" applyFont="1" applyBorder="1" applyAlignment="1">
      <alignment vertical="center"/>
    </xf>
    <xf numFmtId="4" fontId="20" fillId="0" borderId="83" xfId="2" applyNumberFormat="1" applyFont="1" applyBorder="1" applyAlignment="1">
      <alignment vertical="center"/>
    </xf>
    <xf numFmtId="4" fontId="20" fillId="0" borderId="85" xfId="2" applyNumberFormat="1" applyFont="1" applyBorder="1" applyAlignment="1">
      <alignment vertical="center"/>
    </xf>
    <xf numFmtId="4" fontId="23" fillId="5" borderId="86" xfId="2" applyNumberFormat="1" applyFont="1" applyFill="1" applyBorder="1" applyAlignment="1">
      <alignment vertical="center"/>
    </xf>
    <xf numFmtId="4" fontId="23" fillId="5" borderId="40" xfId="2" applyNumberFormat="1" applyFont="1" applyFill="1" applyBorder="1" applyAlignment="1">
      <alignment vertical="center"/>
    </xf>
    <xf numFmtId="4" fontId="23" fillId="0" borderId="59" xfId="2" applyNumberFormat="1" applyFont="1" applyFill="1" applyBorder="1" applyAlignment="1">
      <alignment vertical="center"/>
    </xf>
    <xf numFmtId="4" fontId="23" fillId="0" borderId="88" xfId="2" applyNumberFormat="1" applyFont="1" applyBorder="1" applyAlignment="1">
      <alignment vertical="center"/>
    </xf>
    <xf numFmtId="4" fontId="23" fillId="0" borderId="59" xfId="2" applyNumberFormat="1" applyFont="1" applyBorder="1" applyAlignment="1">
      <alignment vertical="center"/>
    </xf>
    <xf numFmtId="4" fontId="23" fillId="0" borderId="63" xfId="2" applyNumberFormat="1" applyFont="1" applyBorder="1" applyAlignment="1">
      <alignment vertical="center"/>
    </xf>
    <xf numFmtId="4" fontId="23" fillId="0" borderId="61" xfId="2" applyNumberFormat="1" applyFont="1" applyBorder="1" applyAlignment="1">
      <alignment vertical="center"/>
    </xf>
    <xf numFmtId="4" fontId="23" fillId="0" borderId="119" xfId="2" applyNumberFormat="1" applyFont="1" applyBorder="1" applyAlignment="1">
      <alignment vertical="center"/>
    </xf>
    <xf numFmtId="4" fontId="23" fillId="5" borderId="4" xfId="2" applyNumberFormat="1" applyFont="1" applyFill="1" applyBorder="1" applyAlignment="1">
      <alignment vertical="center"/>
    </xf>
    <xf numFmtId="4" fontId="20" fillId="0" borderId="0" xfId="2" applyNumberFormat="1" applyFont="1" applyFill="1" applyBorder="1" applyAlignment="1" applyProtection="1">
      <alignment vertical="center"/>
      <protection locked="0"/>
    </xf>
    <xf numFmtId="4" fontId="20" fillId="5" borderId="89" xfId="2" applyNumberFormat="1" applyFont="1" applyFill="1" applyBorder="1" applyAlignment="1" applyProtection="1">
      <alignment horizontal="center" vertical="center" wrapText="1"/>
      <protection locked="0"/>
    </xf>
    <xf numFmtId="4" fontId="20" fillId="5" borderId="27" xfId="2" applyNumberFormat="1" applyFont="1" applyFill="1" applyBorder="1" applyAlignment="1" applyProtection="1">
      <alignment horizontal="center" vertical="center" wrapText="1"/>
      <protection locked="0"/>
    </xf>
    <xf numFmtId="49" fontId="20" fillId="0" borderId="41" xfId="2" applyNumberFormat="1" applyFont="1" applyFill="1" applyBorder="1" applyAlignment="1" applyProtection="1">
      <alignment vertical="center"/>
      <protection locked="0"/>
    </xf>
    <xf numFmtId="4" fontId="20" fillId="0" borderId="41" xfId="2" applyNumberFormat="1" applyFont="1" applyFill="1" applyBorder="1" applyAlignment="1" applyProtection="1">
      <alignment vertical="center"/>
      <protection locked="0"/>
    </xf>
    <xf numFmtId="4" fontId="23" fillId="0" borderId="41" xfId="2" applyNumberFormat="1" applyFont="1" applyFill="1" applyBorder="1" applyAlignment="1" applyProtection="1">
      <alignment vertical="center"/>
      <protection locked="0"/>
    </xf>
    <xf numFmtId="49" fontId="23" fillId="0" borderId="59" xfId="2" applyNumberFormat="1" applyFont="1" applyFill="1" applyBorder="1" applyAlignment="1" applyProtection="1">
      <alignment vertical="center"/>
      <protection locked="0"/>
    </xf>
    <xf numFmtId="4" fontId="23" fillId="0" borderId="92" xfId="2" applyNumberFormat="1" applyFont="1" applyFill="1" applyBorder="1" applyAlignment="1" applyProtection="1">
      <alignment vertical="center"/>
      <protection locked="0"/>
    </xf>
    <xf numFmtId="4" fontId="23" fillId="0" borderId="59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Fill="1" applyBorder="1" applyAlignment="1" applyProtection="1">
      <alignment vertical="center"/>
      <protection locked="0"/>
    </xf>
    <xf numFmtId="49" fontId="20" fillId="0" borderId="59" xfId="2" applyNumberFormat="1" applyFont="1" applyFill="1" applyBorder="1" applyAlignment="1" applyProtection="1">
      <alignment vertical="center"/>
      <protection locked="0"/>
    </xf>
    <xf numFmtId="4" fontId="23" fillId="0" borderId="91" xfId="2" applyNumberFormat="1" applyFont="1" applyFill="1" applyBorder="1" applyAlignment="1" applyProtection="1">
      <alignment vertical="center"/>
    </xf>
    <xf numFmtId="4" fontId="20" fillId="0" borderId="43" xfId="2" applyNumberFormat="1" applyFont="1" applyFill="1" applyBorder="1" applyAlignment="1" applyProtection="1">
      <alignment vertical="center"/>
      <protection locked="0"/>
    </xf>
    <xf numFmtId="4" fontId="23" fillId="0" borderId="43" xfId="2" applyNumberFormat="1" applyFont="1" applyFill="1" applyBorder="1" applyAlignment="1" applyProtection="1">
      <alignment vertical="center"/>
      <protection locked="0"/>
    </xf>
    <xf numFmtId="4" fontId="20" fillId="0" borderId="91" xfId="2" applyNumberFormat="1" applyFont="1" applyFill="1" applyBorder="1" applyAlignment="1" applyProtection="1">
      <alignment vertical="center"/>
    </xf>
    <xf numFmtId="49" fontId="20" fillId="0" borderId="43" xfId="2" applyNumberFormat="1" applyFont="1" applyFill="1" applyBorder="1" applyAlignment="1" applyProtection="1">
      <alignment vertical="center"/>
      <protection locked="0"/>
    </xf>
    <xf numFmtId="4" fontId="23" fillId="2" borderId="40" xfId="2" applyNumberFormat="1" applyFont="1" applyFill="1" applyBorder="1" applyAlignment="1" applyProtection="1">
      <alignment vertical="center"/>
      <protection locked="0"/>
    </xf>
    <xf numFmtId="0" fontId="17" fillId="0" borderId="0" xfId="2" applyFont="1"/>
    <xf numFmtId="0" fontId="20" fillId="0" borderId="0" xfId="2" applyNumberFormat="1" applyFont="1" applyAlignment="1" applyProtection="1">
      <alignment horizontal="center" vertical="center"/>
      <protection locked="0"/>
    </xf>
    <xf numFmtId="4" fontId="20" fillId="0" borderId="0" xfId="2" applyNumberFormat="1" applyFont="1" applyFill="1" applyAlignment="1" applyProtection="1">
      <alignment vertical="center"/>
      <protection locked="0"/>
    </xf>
    <xf numFmtId="4" fontId="20" fillId="0" borderId="0" xfId="2" applyNumberFormat="1" applyFont="1" applyAlignment="1" applyProtection="1">
      <alignment vertical="center"/>
      <protection locked="0"/>
    </xf>
    <xf numFmtId="4" fontId="23" fillId="5" borderId="4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40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7" xfId="2" applyNumberFormat="1" applyFont="1" applyBorder="1" applyAlignment="1" applyProtection="1">
      <alignment horizontal="right" vertical="center" wrapText="1"/>
      <protection locked="0"/>
    </xf>
    <xf numFmtId="4" fontId="23" fillId="0" borderId="94" xfId="2" applyNumberFormat="1" applyFont="1" applyFill="1" applyBorder="1" applyAlignment="1" applyProtection="1">
      <alignment horizontal="right" vertical="center" wrapText="1"/>
    </xf>
    <xf numFmtId="4" fontId="20" fillId="0" borderId="12" xfId="2" applyNumberFormat="1" applyFont="1" applyBorder="1" applyAlignment="1" applyProtection="1">
      <alignment horizontal="right" vertical="center" wrapText="1"/>
      <protection locked="0"/>
    </xf>
    <xf numFmtId="4" fontId="23" fillId="0" borderId="95" xfId="2" applyNumberFormat="1" applyFont="1" applyFill="1" applyBorder="1" applyAlignment="1" applyProtection="1">
      <alignment horizontal="right" vertical="center" wrapText="1"/>
    </xf>
    <xf numFmtId="4" fontId="20" fillId="0" borderId="67" xfId="2" applyNumberFormat="1" applyFont="1" applyBorder="1" applyAlignment="1" applyProtection="1">
      <alignment horizontal="right" vertical="center" wrapText="1"/>
      <protection locked="0"/>
    </xf>
    <xf numFmtId="4" fontId="23" fillId="0" borderId="98" xfId="2" applyNumberFormat="1" applyFont="1" applyFill="1" applyBorder="1" applyAlignment="1" applyProtection="1">
      <alignment horizontal="right" vertical="center" wrapText="1"/>
    </xf>
    <xf numFmtId="4" fontId="20" fillId="2" borderId="7" xfId="2" applyNumberFormat="1" applyFont="1" applyFill="1" applyBorder="1" applyAlignment="1" applyProtection="1">
      <alignment horizontal="right" vertical="center" wrapText="1"/>
      <protection locked="0"/>
    </xf>
    <xf numFmtId="4" fontId="23" fillId="2" borderId="99" xfId="2" applyNumberFormat="1" applyFont="1" applyFill="1" applyBorder="1" applyAlignment="1" applyProtection="1">
      <alignment horizontal="right" vertical="center" wrapText="1"/>
    </xf>
    <xf numFmtId="165" fontId="31" fillId="0" borderId="12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12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95" xfId="2" applyNumberFormat="1" applyFont="1" applyFill="1" applyBorder="1" applyAlignment="1" applyProtection="1">
      <alignment horizontal="right" vertical="center" wrapText="1"/>
    </xf>
    <xf numFmtId="165" fontId="31" fillId="0" borderId="67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7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73" xfId="2" applyNumberFormat="1" applyFont="1" applyFill="1" applyBorder="1" applyAlignment="1" applyProtection="1">
      <alignment horizontal="right" vertical="center" wrapText="1"/>
    </xf>
    <xf numFmtId="4" fontId="23" fillId="5" borderId="70" xfId="2" applyNumberFormat="1" applyFont="1" applyFill="1" applyBorder="1" applyAlignment="1" applyProtection="1">
      <alignment horizontal="right" vertical="center" wrapText="1"/>
    </xf>
    <xf numFmtId="4" fontId="23" fillId="5" borderId="69" xfId="2" applyNumberFormat="1" applyFont="1" applyFill="1" applyBorder="1" applyAlignment="1" applyProtection="1">
      <alignment horizontal="right" vertical="center" wrapText="1"/>
    </xf>
    <xf numFmtId="0" fontId="21" fillId="0" borderId="0" xfId="2" applyFont="1"/>
    <xf numFmtId="4" fontId="18" fillId="5" borderId="40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40" xfId="2" applyNumberFormat="1" applyFont="1" applyFill="1" applyBorder="1" applyAlignment="1" applyProtection="1">
      <alignment horizontal="right" vertical="center" wrapText="1"/>
    </xf>
    <xf numFmtId="4" fontId="20" fillId="0" borderId="88" xfId="2" applyNumberFormat="1" applyFont="1" applyBorder="1" applyAlignment="1" applyProtection="1">
      <alignment horizontal="right" vertical="center" wrapText="1"/>
      <protection locked="0"/>
    </xf>
    <xf numFmtId="4" fontId="20" fillId="0" borderId="59" xfId="2" applyNumberFormat="1" applyFont="1" applyBorder="1" applyAlignment="1" applyProtection="1">
      <alignment horizontal="right" vertical="center" wrapText="1"/>
      <protection locked="0"/>
    </xf>
    <xf numFmtId="4" fontId="20" fillId="0" borderId="80" xfId="2" applyNumberFormat="1" applyFont="1" applyBorder="1" applyAlignment="1" applyProtection="1">
      <alignment horizontal="right" vertical="center" wrapText="1"/>
      <protection locked="0"/>
    </xf>
    <xf numFmtId="4" fontId="20" fillId="0" borderId="43" xfId="2" applyNumberFormat="1" applyFont="1" applyBorder="1" applyAlignment="1" applyProtection="1">
      <alignment horizontal="right" vertical="center" wrapText="1"/>
      <protection locked="0"/>
    </xf>
    <xf numFmtId="4" fontId="18" fillId="5" borderId="4" xfId="2" applyNumberFormat="1" applyFont="1" applyFill="1" applyBorder="1" applyAlignment="1" applyProtection="1">
      <alignment horizontal="right" vertical="center" wrapText="1"/>
    </xf>
    <xf numFmtId="4" fontId="23" fillId="5" borderId="4" xfId="2" applyNumberFormat="1" applyFont="1" applyFill="1" applyBorder="1" applyAlignment="1" applyProtection="1">
      <alignment horizontal="right" vertical="center" wrapText="1"/>
    </xf>
    <xf numFmtId="4" fontId="23" fillId="2" borderId="40" xfId="2" applyNumberFormat="1" applyFont="1" applyFill="1" applyBorder="1" applyAlignment="1" applyProtection="1">
      <alignment horizontal="right" vertical="center" wrapText="1"/>
    </xf>
    <xf numFmtId="4" fontId="23" fillId="5" borderId="5" xfId="2" applyNumberFormat="1" applyFont="1" applyFill="1" applyBorder="1" applyAlignment="1" applyProtection="1">
      <alignment horizontal="right" vertical="center" wrapText="1"/>
    </xf>
    <xf numFmtId="4" fontId="18" fillId="5" borderId="40" xfId="2" applyNumberFormat="1" applyFont="1" applyFill="1" applyBorder="1" applyAlignment="1">
      <alignment horizontal="center" vertical="center" wrapText="1"/>
    </xf>
    <xf numFmtId="4" fontId="20" fillId="0" borderId="58" xfId="2" applyNumberFormat="1" applyFont="1" applyFill="1" applyBorder="1" applyAlignment="1">
      <alignment horizontal="right" vertical="center" wrapText="1"/>
    </xf>
    <xf numFmtId="4" fontId="20" fillId="0" borderId="41" xfId="2" applyNumberFormat="1" applyFont="1" applyFill="1" applyBorder="1" applyAlignment="1">
      <alignment horizontal="right" vertical="center" wrapText="1"/>
    </xf>
    <xf numFmtId="4" fontId="20" fillId="0" borderId="48" xfId="2" applyNumberFormat="1" applyFont="1" applyFill="1" applyBorder="1" applyAlignment="1">
      <alignment horizontal="right" vertical="center" wrapText="1"/>
    </xf>
    <xf numFmtId="4" fontId="20" fillId="0" borderId="59" xfId="2" applyNumberFormat="1" applyFont="1" applyFill="1" applyBorder="1" applyAlignment="1">
      <alignment horizontal="right" vertical="center" wrapText="1"/>
    </xf>
    <xf numFmtId="4" fontId="23" fillId="5" borderId="1" xfId="2" applyNumberFormat="1" applyFont="1" applyFill="1" applyBorder="1" applyAlignment="1">
      <alignment horizontal="right" vertical="center" wrapText="1"/>
    </xf>
    <xf numFmtId="4" fontId="23" fillId="5" borderId="40" xfId="2" applyNumberFormat="1" applyFont="1" applyFill="1" applyBorder="1" applyAlignment="1">
      <alignment horizontal="right" vertical="center" wrapText="1"/>
    </xf>
    <xf numFmtId="4" fontId="20" fillId="0" borderId="0" xfId="2" applyNumberFormat="1" applyFont="1" applyFill="1" applyBorder="1" applyAlignment="1">
      <alignment vertical="center"/>
    </xf>
    <xf numFmtId="4" fontId="23" fillId="5" borderId="65" xfId="2" applyNumberFormat="1" applyFont="1" applyFill="1" applyBorder="1" applyAlignment="1">
      <alignment horizontal="center" vertical="center"/>
    </xf>
    <xf numFmtId="4" fontId="18" fillId="2" borderId="40" xfId="2" applyNumberFormat="1" applyFont="1" applyFill="1" applyBorder="1" applyAlignment="1">
      <alignment horizontal="center" vertical="center" wrapText="1"/>
    </xf>
    <xf numFmtId="4" fontId="23" fillId="2" borderId="40" xfId="2" applyNumberFormat="1" applyFont="1" applyFill="1" applyBorder="1" applyAlignment="1">
      <alignment horizontal="center" vertical="center" wrapText="1"/>
    </xf>
    <xf numFmtId="4" fontId="23" fillId="2" borderId="4" xfId="2" applyNumberFormat="1" applyFont="1" applyFill="1" applyBorder="1" applyAlignment="1">
      <alignment horizontal="center" vertical="center" wrapText="1"/>
    </xf>
    <xf numFmtId="4" fontId="18" fillId="2" borderId="65" xfId="2" applyNumberFormat="1" applyFont="1" applyFill="1" applyBorder="1" applyAlignment="1">
      <alignment horizontal="left" vertical="center" wrapText="1"/>
    </xf>
    <xf numFmtId="4" fontId="20" fillId="0" borderId="43" xfId="2" applyNumberFormat="1" applyFont="1" applyFill="1" applyBorder="1" applyAlignment="1">
      <alignment horizontal="left" vertical="center" wrapText="1"/>
    </xf>
    <xf numFmtId="4" fontId="20" fillId="0" borderId="59" xfId="2" applyNumberFormat="1" applyFont="1" applyFill="1" applyBorder="1" applyAlignment="1">
      <alignment vertical="center"/>
    </xf>
    <xf numFmtId="4" fontId="20" fillId="0" borderId="88" xfId="2" applyNumberFormat="1" applyFont="1" applyFill="1" applyBorder="1" applyAlignment="1">
      <alignment vertical="center"/>
    </xf>
    <xf numFmtId="4" fontId="20" fillId="0" borderId="43" xfId="2" applyNumberFormat="1" applyFont="1" applyFill="1" applyBorder="1" applyAlignment="1">
      <alignment vertical="center"/>
    </xf>
    <xf numFmtId="4" fontId="20" fillId="0" borderId="80" xfId="2" applyNumberFormat="1" applyFont="1" applyFill="1" applyBorder="1" applyAlignment="1">
      <alignment vertical="center"/>
    </xf>
    <xf numFmtId="4" fontId="31" fillId="0" borderId="28" xfId="2" applyNumberFormat="1" applyFont="1" applyFill="1" applyBorder="1" applyAlignment="1">
      <alignment horizontal="left" vertical="center" wrapText="1"/>
    </xf>
    <xf numFmtId="4" fontId="20" fillId="0" borderId="30" xfId="2" applyNumberFormat="1" applyFont="1" applyFill="1" applyBorder="1" applyAlignment="1">
      <alignment vertical="center"/>
    </xf>
    <xf numFmtId="4" fontId="23" fillId="5" borderId="3" xfId="2" applyNumberFormat="1" applyFont="1" applyFill="1" applyBorder="1" applyAlignment="1">
      <alignment horizontal="left" vertical="center"/>
    </xf>
    <xf numFmtId="4" fontId="23" fillId="5" borderId="3" xfId="2" applyNumberFormat="1" applyFont="1" applyFill="1" applyBorder="1" applyAlignment="1">
      <alignment vertical="center"/>
    </xf>
    <xf numFmtId="4" fontId="20" fillId="0" borderId="0" xfId="2" applyNumberFormat="1" applyFont="1" applyBorder="1" applyAlignment="1">
      <alignment vertical="center"/>
    </xf>
    <xf numFmtId="4" fontId="20" fillId="0" borderId="0" xfId="2" applyNumberFormat="1" applyFont="1" applyAlignment="1">
      <alignment horizontal="justify" vertical="center"/>
    </xf>
    <xf numFmtId="0" fontId="17" fillId="0" borderId="0" xfId="5" applyFont="1" applyBorder="1" applyAlignment="1"/>
    <xf numFmtId="4" fontId="20" fillId="0" borderId="58" xfId="2" applyNumberFormat="1" applyFont="1" applyBorder="1" applyAlignment="1" applyProtection="1">
      <alignment horizontal="right" vertical="center"/>
      <protection locked="0"/>
    </xf>
    <xf numFmtId="4" fontId="20" fillId="0" borderId="41" xfId="2" applyNumberFormat="1" applyFont="1" applyBorder="1" applyAlignment="1" applyProtection="1">
      <alignment horizontal="right" vertical="center" wrapText="1"/>
      <protection locked="0"/>
    </xf>
    <xf numFmtId="4" fontId="20" fillId="0" borderId="80" xfId="2" applyNumberFormat="1" applyFont="1" applyBorder="1" applyAlignment="1" applyProtection="1">
      <alignment horizontal="right" vertical="center"/>
      <protection locked="0"/>
    </xf>
    <xf numFmtId="4" fontId="31" fillId="0" borderId="80" xfId="2" applyNumberFormat="1" applyFont="1" applyBorder="1" applyAlignment="1" applyProtection="1">
      <alignment horizontal="right" vertical="center"/>
      <protection locked="0"/>
    </xf>
    <xf numFmtId="4" fontId="31" fillId="0" borderId="43" xfId="2" applyNumberFormat="1" applyFont="1" applyBorder="1" applyAlignment="1" applyProtection="1">
      <alignment horizontal="right" vertical="center" wrapText="1"/>
      <protection locked="0"/>
    </xf>
    <xf numFmtId="0" fontId="17" fillId="0" borderId="0" xfId="5" applyFont="1" applyBorder="1" applyAlignment="1">
      <alignment wrapText="1"/>
    </xf>
    <xf numFmtId="4" fontId="20" fillId="0" borderId="84" xfId="2" applyNumberFormat="1" applyFont="1" applyBorder="1" applyAlignment="1" applyProtection="1">
      <alignment horizontal="right" vertical="center"/>
      <protection locked="0"/>
    </xf>
    <xf numFmtId="4" fontId="20" fillId="0" borderId="83" xfId="2" applyNumberFormat="1" applyFont="1" applyBorder="1" applyAlignment="1" applyProtection="1">
      <alignment horizontal="right" vertical="center" wrapText="1"/>
      <protection locked="0"/>
    </xf>
    <xf numFmtId="4" fontId="20" fillId="0" borderId="101" xfId="2" applyNumberFormat="1" applyFont="1" applyBorder="1" applyAlignment="1" applyProtection="1">
      <alignment horizontal="right" vertical="center"/>
      <protection locked="0"/>
    </xf>
    <xf numFmtId="4" fontId="20" fillId="0" borderId="91" xfId="2" applyNumberFormat="1" applyFont="1" applyBorder="1" applyAlignment="1" applyProtection="1">
      <alignment horizontal="right" vertical="center"/>
      <protection locked="0"/>
    </xf>
    <xf numFmtId="4" fontId="20" fillId="0" borderId="0" xfId="2" applyNumberFormat="1" applyFont="1" applyBorder="1" applyAlignment="1" applyProtection="1">
      <alignment horizontal="right" vertical="center"/>
      <protection locked="0"/>
    </xf>
    <xf numFmtId="4" fontId="20" fillId="0" borderId="30" xfId="2" applyNumberFormat="1" applyFont="1" applyBorder="1" applyAlignment="1" applyProtection="1">
      <alignment horizontal="right" vertical="center" wrapText="1"/>
      <protection locked="0"/>
    </xf>
    <xf numFmtId="4" fontId="23" fillId="2" borderId="5" xfId="2" applyNumberFormat="1" applyFont="1" applyFill="1" applyBorder="1" applyAlignment="1" applyProtection="1">
      <alignment horizontal="right" vertical="center"/>
    </xf>
    <xf numFmtId="4" fontId="23" fillId="5" borderId="40" xfId="2" applyNumberFormat="1" applyFont="1" applyFill="1" applyBorder="1" applyAlignment="1" applyProtection="1">
      <alignment horizontal="right" vertical="center"/>
    </xf>
    <xf numFmtId="4" fontId="23" fillId="0" borderId="26" xfId="2" applyNumberFormat="1" applyFont="1" applyBorder="1" applyAlignment="1" applyProtection="1">
      <alignment horizontal="right" vertical="center" wrapText="1"/>
      <protection locked="0"/>
    </xf>
    <xf numFmtId="4" fontId="23" fillId="0" borderId="27" xfId="2" applyNumberFormat="1" applyFont="1" applyFill="1" applyBorder="1" applyAlignment="1" applyProtection="1">
      <alignment horizontal="right" vertical="center" wrapText="1"/>
    </xf>
    <xf numFmtId="4" fontId="23" fillId="0" borderId="4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40" xfId="2" applyNumberFormat="1" applyFont="1" applyFill="1" applyBorder="1" applyAlignment="1" applyProtection="1">
      <alignment horizontal="right" vertical="center" wrapText="1"/>
    </xf>
    <xf numFmtId="165" fontId="31" fillId="0" borderId="7" xfId="2" applyNumberFormat="1" applyFont="1" applyFill="1" applyBorder="1" applyAlignment="1" applyProtection="1">
      <alignment horizontal="right" vertical="center" wrapText="1"/>
      <protection locked="0"/>
    </xf>
    <xf numFmtId="165" fontId="31" fillId="0" borderId="63" xfId="2" applyNumberFormat="1" applyFont="1" applyFill="1" applyBorder="1" applyAlignment="1" applyProtection="1">
      <alignment horizontal="right" vertical="center" wrapText="1"/>
      <protection locked="0"/>
    </xf>
    <xf numFmtId="165" fontId="31" fillId="0" borderId="62" xfId="2" applyNumberFormat="1" applyFont="1" applyFill="1" applyBorder="1" applyAlignment="1" applyProtection="1">
      <alignment horizontal="right" vertical="center" wrapText="1"/>
      <protection locked="0"/>
    </xf>
    <xf numFmtId="165" fontId="31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0" xfId="2" applyNumberFormat="1" applyFont="1" applyAlignment="1" applyProtection="1">
      <alignment vertical="center"/>
      <protection locked="0"/>
    </xf>
    <xf numFmtId="4" fontId="18" fillId="2" borderId="89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40" xfId="2" applyNumberFormat="1" applyFont="1" applyFill="1" applyBorder="1" applyAlignment="1" applyProtection="1">
      <alignment horizontal="right" vertical="center"/>
    </xf>
    <xf numFmtId="4" fontId="23" fillId="0" borderId="88" xfId="2" applyNumberFormat="1" applyFont="1" applyFill="1" applyBorder="1" applyAlignment="1" applyProtection="1">
      <alignment horizontal="right" vertical="center"/>
      <protection locked="0"/>
    </xf>
    <xf numFmtId="4" fontId="23" fillId="0" borderId="59" xfId="2" applyNumberFormat="1" applyFont="1" applyFill="1" applyBorder="1" applyAlignment="1" applyProtection="1">
      <alignment horizontal="right" vertical="center"/>
      <protection locked="0"/>
    </xf>
    <xf numFmtId="4" fontId="20" fillId="0" borderId="88" xfId="2" applyNumberFormat="1" applyFont="1" applyFill="1" applyBorder="1" applyAlignment="1" applyProtection="1">
      <alignment horizontal="right" vertical="center"/>
      <protection locked="0"/>
    </xf>
    <xf numFmtId="4" fontId="20" fillId="0" borderId="59" xfId="2" applyNumberFormat="1" applyFont="1" applyFill="1" applyBorder="1" applyAlignment="1" applyProtection="1">
      <alignment horizontal="right" vertical="center"/>
      <protection locked="0"/>
    </xf>
    <xf numFmtId="4" fontId="20" fillId="0" borderId="80" xfId="2" applyNumberFormat="1" applyFont="1" applyFill="1" applyBorder="1" applyAlignment="1" applyProtection="1">
      <alignment horizontal="right" vertical="center"/>
      <protection locked="0"/>
    </xf>
    <xf numFmtId="4" fontId="20" fillId="0" borderId="43" xfId="2" applyNumberFormat="1" applyFont="1" applyFill="1" applyBorder="1" applyAlignment="1" applyProtection="1">
      <alignment horizontal="right" vertical="center"/>
      <protection locked="0"/>
    </xf>
    <xf numFmtId="4" fontId="20" fillId="0" borderId="43" xfId="2" applyNumberFormat="1" applyFont="1" applyBorder="1" applyAlignment="1" applyProtection="1">
      <alignment horizontal="right" vertical="center"/>
      <protection locked="0"/>
    </xf>
    <xf numFmtId="4" fontId="20" fillId="0" borderId="83" xfId="2" applyNumberFormat="1" applyFont="1" applyBorder="1" applyAlignment="1" applyProtection="1">
      <alignment horizontal="right" vertical="center"/>
      <protection locked="0"/>
    </xf>
    <xf numFmtId="4" fontId="33" fillId="0" borderId="0" xfId="2" applyNumberFormat="1" applyFont="1" applyAlignment="1">
      <alignment vertical="center"/>
    </xf>
    <xf numFmtId="4" fontId="20" fillId="0" borderId="103" xfId="2" applyNumberFormat="1" applyFont="1" applyBorder="1" applyAlignment="1" applyProtection="1">
      <alignment horizontal="right" vertical="center"/>
      <protection locked="0"/>
    </xf>
    <xf numFmtId="4" fontId="20" fillId="0" borderId="47" xfId="2" applyNumberFormat="1" applyFont="1" applyBorder="1" applyAlignment="1" applyProtection="1">
      <alignment horizontal="right" vertical="center"/>
      <protection locked="0"/>
    </xf>
    <xf numFmtId="4" fontId="23" fillId="0" borderId="59" xfId="2" applyNumberFormat="1" applyFont="1" applyBorder="1" applyAlignment="1" applyProtection="1">
      <alignment vertical="center"/>
      <protection locked="0"/>
    </xf>
    <xf numFmtId="4" fontId="31" fillId="0" borderId="59" xfId="2" applyNumberFormat="1" applyFont="1" applyBorder="1" applyAlignment="1" applyProtection="1">
      <alignment vertical="center"/>
      <protection locked="0"/>
    </xf>
    <xf numFmtId="4" fontId="31" fillId="0" borderId="63" xfId="2" applyNumberFormat="1" applyFont="1" applyBorder="1" applyAlignment="1" applyProtection="1">
      <alignment vertical="center"/>
      <protection locked="0"/>
    </xf>
    <xf numFmtId="4" fontId="23" fillId="0" borderId="63" xfId="2" applyNumberFormat="1" applyFont="1" applyBorder="1" applyAlignment="1" applyProtection="1">
      <alignment vertical="center"/>
      <protection locked="0"/>
    </xf>
    <xf numFmtId="4" fontId="31" fillId="0" borderId="43" xfId="2" applyNumberFormat="1" applyFont="1" applyBorder="1" applyAlignment="1" applyProtection="1">
      <alignment horizontal="right" vertical="center"/>
      <protection locked="0"/>
    </xf>
    <xf numFmtId="4" fontId="31" fillId="0" borderId="44" xfId="2" applyNumberFormat="1" applyFont="1" applyBorder="1" applyAlignment="1" applyProtection="1">
      <alignment horizontal="right" vertical="center"/>
      <protection locked="0"/>
    </xf>
    <xf numFmtId="4" fontId="23" fillId="2" borderId="40" xfId="2" applyNumberFormat="1" applyFont="1" applyFill="1" applyBorder="1" applyAlignment="1" applyProtection="1">
      <alignment vertical="center"/>
    </xf>
    <xf numFmtId="4" fontId="34" fillId="0" borderId="0" xfId="2" applyNumberFormat="1" applyFont="1" applyFill="1" applyAlignment="1" applyProtection="1">
      <alignment vertical="center"/>
      <protection locked="0"/>
    </xf>
    <xf numFmtId="4" fontId="35" fillId="0" borderId="0" xfId="2" applyNumberFormat="1" applyFont="1" applyFill="1" applyAlignment="1" applyProtection="1">
      <alignment vertical="center"/>
      <protection locked="0"/>
    </xf>
    <xf numFmtId="4" fontId="20" fillId="2" borderId="71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70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2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40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86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12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10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40" xfId="2" applyNumberFormat="1" applyFont="1" applyFill="1" applyBorder="1" applyAlignment="1" applyProtection="1">
      <alignment vertical="center" wrapText="1"/>
      <protection locked="0"/>
    </xf>
    <xf numFmtId="4" fontId="23" fillId="0" borderId="86" xfId="2" applyNumberFormat="1" applyFont="1" applyFill="1" applyBorder="1" applyAlignment="1" applyProtection="1">
      <alignment vertical="center" wrapText="1"/>
      <protection locked="0"/>
    </xf>
    <xf numFmtId="4" fontId="23" fillId="0" borderId="120" xfId="2" applyNumberFormat="1" applyFont="1" applyFill="1" applyBorder="1" applyAlignment="1" applyProtection="1">
      <alignment vertical="center" wrapText="1"/>
      <protection locked="0"/>
    </xf>
    <xf numFmtId="4" fontId="23" fillId="0" borderId="100" xfId="2" applyNumberFormat="1" applyFont="1" applyFill="1" applyBorder="1" applyAlignment="1" applyProtection="1">
      <alignment vertical="center" wrapText="1"/>
      <protection locked="0"/>
    </xf>
    <xf numFmtId="4" fontId="31" fillId="0" borderId="59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61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2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3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1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121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59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3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64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0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43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43" xfId="2" applyNumberFormat="1" applyFont="1" applyFill="1" applyBorder="1" applyAlignment="1" applyProtection="1">
      <alignment vertical="center" wrapText="1"/>
      <protection locked="0"/>
    </xf>
    <xf numFmtId="4" fontId="32" fillId="0" borderId="43" xfId="2" applyNumberFormat="1" applyFont="1" applyFill="1" applyBorder="1" applyAlignment="1" applyProtection="1">
      <alignment vertical="center" wrapText="1"/>
      <protection locked="0"/>
    </xf>
    <xf numFmtId="4" fontId="18" fillId="0" borderId="0" xfId="2" applyNumberFormat="1" applyFont="1" applyFill="1" applyBorder="1" applyAlignment="1">
      <alignment horizontal="left" vertical="center" wrapText="1"/>
    </xf>
    <xf numFmtId="4" fontId="23" fillId="0" borderId="0" xfId="2" applyNumberFormat="1" applyFont="1" applyFill="1" applyBorder="1" applyAlignment="1" applyProtection="1">
      <alignment horizontal="right" vertical="center" wrapText="1"/>
    </xf>
    <xf numFmtId="4" fontId="17" fillId="0" borderId="0" xfId="2" applyNumberFormat="1" applyFont="1" applyBorder="1" applyAlignment="1" applyProtection="1">
      <alignment horizontal="left" vertical="center"/>
      <protection locked="0"/>
    </xf>
    <xf numFmtId="4" fontId="18" fillId="2" borderId="6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41" xfId="2" applyNumberFormat="1" applyFont="1" applyBorder="1" applyAlignment="1" applyProtection="1">
      <alignment horizontal="right" vertical="center" wrapText="1"/>
      <protection locked="0"/>
    </xf>
    <xf numFmtId="4" fontId="23" fillId="0" borderId="0" xfId="2" applyNumberFormat="1" applyFont="1" applyFill="1" applyBorder="1" applyAlignment="1">
      <alignment horizontal="left" vertical="center"/>
    </xf>
    <xf numFmtId="4" fontId="23" fillId="0" borderId="43" xfId="2" applyNumberFormat="1" applyFont="1" applyBorder="1" applyAlignment="1" applyProtection="1">
      <alignment horizontal="right" vertical="center" wrapText="1"/>
      <protection locked="0"/>
    </xf>
    <xf numFmtId="4" fontId="23" fillId="0" borderId="0" xfId="2" applyNumberFormat="1" applyFont="1" applyFill="1" applyBorder="1" applyAlignment="1">
      <alignment horizontal="center" vertical="center"/>
    </xf>
    <xf numFmtId="4" fontId="20" fillId="0" borderId="0" xfId="2" applyNumberFormat="1" applyFont="1" applyFill="1" applyBorder="1" applyAlignment="1">
      <alignment horizontal="right" vertical="center"/>
    </xf>
    <xf numFmtId="4" fontId="23" fillId="0" borderId="43" xfId="2" applyNumberFormat="1" applyFont="1" applyFill="1" applyBorder="1" applyAlignment="1" applyProtection="1">
      <alignment horizontal="right" vertical="center" wrapText="1"/>
    </xf>
    <xf numFmtId="4" fontId="20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23" fillId="2" borderId="3" xfId="2" applyNumberFormat="1" applyFont="1" applyFill="1" applyBorder="1" applyAlignment="1">
      <alignment horizontal="left" vertical="center"/>
    </xf>
    <xf numFmtId="4" fontId="23" fillId="2" borderId="4" xfId="2" applyNumberFormat="1" applyFont="1" applyFill="1" applyBorder="1" applyAlignment="1">
      <alignment horizontal="left" vertical="center"/>
    </xf>
    <xf numFmtId="4" fontId="23" fillId="2" borderId="5" xfId="2" applyNumberFormat="1" applyFont="1" applyFill="1" applyBorder="1" applyAlignment="1">
      <alignment horizontal="left" vertical="center"/>
    </xf>
    <xf numFmtId="4" fontId="17" fillId="0" borderId="0" xfId="2" applyNumberFormat="1" applyFont="1" applyBorder="1" applyAlignment="1">
      <alignment horizontal="left" vertical="center"/>
    </xf>
    <xf numFmtId="4" fontId="17" fillId="0" borderId="0" xfId="2" applyNumberFormat="1" applyFont="1" applyBorder="1" applyAlignment="1">
      <alignment vertical="center"/>
    </xf>
    <xf numFmtId="4" fontId="17" fillId="0" borderId="58" xfId="2" applyNumberFormat="1" applyFont="1" applyFill="1" applyBorder="1" applyAlignment="1">
      <alignment horizontal="right" vertical="center" wrapText="1"/>
    </xf>
    <xf numFmtId="4" fontId="17" fillId="0" borderId="41" xfId="2" applyNumberFormat="1" applyFont="1" applyFill="1" applyBorder="1" applyAlignment="1">
      <alignment horizontal="right" vertical="center" wrapText="1"/>
    </xf>
    <xf numFmtId="4" fontId="17" fillId="0" borderId="88" xfId="2" applyNumberFormat="1" applyFont="1" applyFill="1" applyBorder="1" applyAlignment="1">
      <alignment horizontal="right" vertical="center" wrapText="1"/>
    </xf>
    <xf numFmtId="4" fontId="17" fillId="0" borderId="59" xfId="2" applyNumberFormat="1" applyFont="1" applyFill="1" applyBorder="1" applyAlignment="1">
      <alignment horizontal="right" vertical="center" wrapText="1"/>
    </xf>
    <xf numFmtId="4" fontId="17" fillId="0" borderId="84" xfId="2" applyNumberFormat="1" applyFont="1" applyFill="1" applyBorder="1" applyAlignment="1">
      <alignment horizontal="right" vertical="center" wrapText="1"/>
    </xf>
    <xf numFmtId="4" fontId="17" fillId="0" borderId="83" xfId="2" applyNumberFormat="1" applyFont="1" applyFill="1" applyBorder="1" applyAlignment="1">
      <alignment horizontal="right" vertical="center" wrapText="1"/>
    </xf>
    <xf numFmtId="4" fontId="17" fillId="0" borderId="103" xfId="2" applyNumberFormat="1" applyFont="1" applyFill="1" applyBorder="1" applyAlignment="1">
      <alignment horizontal="right" vertical="center" wrapText="1"/>
    </xf>
    <xf numFmtId="4" fontId="17" fillId="0" borderId="47" xfId="2" applyNumberFormat="1" applyFont="1" applyFill="1" applyBorder="1" applyAlignment="1">
      <alignment horizontal="right" vertical="center" wrapText="1"/>
    </xf>
    <xf numFmtId="4" fontId="23" fillId="0" borderId="40" xfId="2" applyNumberFormat="1" applyFont="1" applyFill="1" applyBorder="1" applyAlignment="1" applyProtection="1">
      <alignment vertical="center"/>
    </xf>
    <xf numFmtId="4" fontId="32" fillId="0" borderId="41" xfId="2" applyNumberFormat="1" applyFont="1" applyFill="1" applyBorder="1" applyAlignment="1" applyProtection="1">
      <alignment vertical="center"/>
      <protection locked="0"/>
    </xf>
    <xf numFmtId="4" fontId="20" fillId="0" borderId="41" xfId="2" applyNumberFormat="1" applyFont="1" applyBorder="1" applyAlignment="1" applyProtection="1">
      <alignment vertical="center"/>
      <protection locked="0"/>
    </xf>
    <xf numFmtId="4" fontId="32" fillId="0" borderId="43" xfId="2" applyNumberFormat="1" applyFont="1" applyFill="1" applyBorder="1" applyAlignment="1" applyProtection="1">
      <alignment vertical="center"/>
      <protection locked="0"/>
    </xf>
    <xf numFmtId="4" fontId="20" fillId="0" borderId="43" xfId="2" applyNumberFormat="1" applyFont="1" applyBorder="1" applyAlignment="1" applyProtection="1">
      <alignment vertical="center"/>
      <protection locked="0"/>
    </xf>
    <xf numFmtId="4" fontId="20" fillId="0" borderId="44" xfId="2" applyNumberFormat="1" applyFont="1" applyBorder="1" applyAlignment="1" applyProtection="1">
      <alignment vertical="center"/>
      <protection locked="0"/>
    </xf>
    <xf numFmtId="4" fontId="32" fillId="0" borderId="47" xfId="2" applyNumberFormat="1" applyFont="1" applyFill="1" applyBorder="1" applyAlignment="1" applyProtection="1">
      <alignment vertical="center"/>
      <protection locked="0"/>
    </xf>
    <xf numFmtId="4" fontId="20" fillId="0" borderId="47" xfId="2" applyNumberFormat="1" applyFont="1" applyBorder="1" applyAlignment="1" applyProtection="1">
      <alignment vertical="center"/>
      <protection locked="0"/>
    </xf>
    <xf numFmtId="4" fontId="20" fillId="0" borderId="48" xfId="2" applyNumberFormat="1" applyFont="1" applyBorder="1" applyAlignment="1" applyProtection="1">
      <alignment vertical="center"/>
      <protection locked="0"/>
    </xf>
    <xf numFmtId="4" fontId="20" fillId="0" borderId="59" xfId="2" applyNumberFormat="1" applyFont="1" applyBorder="1" applyAlignment="1" applyProtection="1">
      <alignment vertical="center"/>
      <protection locked="0"/>
    </xf>
    <xf numFmtId="4" fontId="20" fillId="0" borderId="63" xfId="2" applyNumberFormat="1" applyFont="1" applyBorder="1" applyAlignment="1" applyProtection="1">
      <alignment vertical="center"/>
      <protection locked="0"/>
    </xf>
    <xf numFmtId="4" fontId="32" fillId="0" borderId="28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Border="1" applyAlignment="1" applyProtection="1">
      <alignment vertical="center"/>
      <protection locked="0"/>
    </xf>
    <xf numFmtId="4" fontId="32" fillId="0" borderId="79" xfId="2" applyNumberFormat="1" applyFont="1" applyFill="1" applyBorder="1" applyAlignment="1" applyProtection="1">
      <alignment vertical="center"/>
      <protection locked="0"/>
    </xf>
    <xf numFmtId="0" fontId="21" fillId="0" borderId="73" xfId="2" applyFont="1" applyBorder="1"/>
    <xf numFmtId="0" fontId="21" fillId="0" borderId="47" xfId="2" applyFont="1" applyBorder="1"/>
    <xf numFmtId="4" fontId="23" fillId="2" borderId="40" xfId="2" applyNumberFormat="1" applyFont="1" applyFill="1" applyBorder="1" applyAlignment="1">
      <alignment horizontal="center" vertical="center"/>
    </xf>
    <xf numFmtId="4" fontId="20" fillId="0" borderId="65" xfId="2" applyNumberFormat="1" applyFont="1" applyFill="1" applyBorder="1" applyAlignment="1">
      <alignment vertical="center"/>
    </xf>
    <xf numFmtId="4" fontId="18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2" applyNumberFormat="1" applyFont="1" applyFill="1" applyBorder="1" applyAlignment="1" applyProtection="1">
      <alignment vertical="center"/>
    </xf>
    <xf numFmtId="4" fontId="23" fillId="0" borderId="40" xfId="2" applyNumberFormat="1" applyFont="1" applyBorder="1" applyAlignment="1" applyProtection="1">
      <alignment vertical="center"/>
      <protection locked="0"/>
    </xf>
    <xf numFmtId="4" fontId="23" fillId="0" borderId="5" xfId="2" applyNumberFormat="1" applyFont="1" applyBorder="1" applyAlignment="1" applyProtection="1">
      <alignment vertical="center"/>
      <protection locked="0"/>
    </xf>
    <xf numFmtId="4" fontId="23" fillId="0" borderId="0" xfId="2" applyNumberFormat="1" applyFont="1" applyFill="1" applyBorder="1" applyAlignment="1" applyProtection="1">
      <alignment vertical="center"/>
      <protection locked="0"/>
    </xf>
    <xf numFmtId="4" fontId="23" fillId="0" borderId="29" xfId="2" applyNumberFormat="1" applyFont="1" applyBorder="1" applyAlignment="1" applyProtection="1">
      <alignment vertical="center"/>
      <protection locked="0"/>
    </xf>
    <xf numFmtId="4" fontId="20" fillId="0" borderId="59" xfId="2" applyNumberFormat="1" applyFont="1" applyFill="1" applyBorder="1" applyAlignment="1" applyProtection="1">
      <alignment vertical="center"/>
    </xf>
    <xf numFmtId="4" fontId="20" fillId="0" borderId="0" xfId="2" applyNumberFormat="1" applyFont="1" applyFill="1" applyBorder="1" applyAlignment="1" applyProtection="1">
      <alignment vertical="center"/>
    </xf>
    <xf numFmtId="4" fontId="31" fillId="0" borderId="43" xfId="2" applyNumberFormat="1" applyFont="1" applyBorder="1" applyAlignment="1" applyProtection="1">
      <alignment vertical="center"/>
      <protection locked="0"/>
    </xf>
    <xf numFmtId="4" fontId="31" fillId="0" borderId="44" xfId="2" applyNumberFormat="1" applyFont="1" applyBorder="1" applyAlignment="1" applyProtection="1">
      <alignment vertical="center"/>
      <protection locked="0"/>
    </xf>
    <xf numFmtId="4" fontId="31" fillId="0" borderId="0" xfId="2" applyNumberFormat="1" applyFont="1" applyFill="1" applyBorder="1" applyAlignment="1" applyProtection="1">
      <alignment vertical="center"/>
      <protection locked="0"/>
    </xf>
    <xf numFmtId="4" fontId="20" fillId="0" borderId="43" xfId="2" applyNumberFormat="1" applyFont="1" applyFill="1" applyBorder="1" applyAlignment="1" applyProtection="1">
      <alignment vertical="center"/>
    </xf>
    <xf numFmtId="4" fontId="33" fillId="0" borderId="0" xfId="2" applyNumberFormat="1" applyFont="1" applyFill="1" applyBorder="1" applyAlignment="1" applyProtection="1">
      <alignment vertical="center"/>
      <protection locked="0"/>
    </xf>
    <xf numFmtId="4" fontId="31" fillId="0" borderId="42" xfId="2" applyNumberFormat="1" applyFont="1" applyBorder="1" applyAlignment="1" applyProtection="1">
      <alignment vertical="center"/>
      <protection locked="0"/>
    </xf>
    <xf numFmtId="4" fontId="31" fillId="0" borderId="48" xfId="2" applyNumberFormat="1" applyFont="1" applyBorder="1" applyAlignment="1" applyProtection="1">
      <alignment vertical="center"/>
      <protection locked="0"/>
    </xf>
    <xf numFmtId="4" fontId="31" fillId="0" borderId="41" xfId="2" applyNumberFormat="1" applyFont="1" applyFill="1" applyBorder="1" applyAlignment="1" applyProtection="1">
      <alignment vertical="center"/>
    </xf>
    <xf numFmtId="4" fontId="31" fillId="0" borderId="43" xfId="2" applyNumberFormat="1" applyFont="1" applyFill="1" applyBorder="1" applyAlignment="1" applyProtection="1">
      <alignment vertical="center"/>
    </xf>
    <xf numFmtId="4" fontId="31" fillId="0" borderId="85" xfId="2" applyNumberFormat="1" applyFont="1" applyFill="1" applyBorder="1" applyAlignment="1" applyProtection="1">
      <alignment vertical="center"/>
      <protection locked="0"/>
    </xf>
    <xf numFmtId="4" fontId="23" fillId="0" borderId="43" xfId="2" applyNumberFormat="1" applyFont="1" applyFill="1" applyBorder="1" applyAlignment="1" applyProtection="1">
      <alignment vertical="center"/>
    </xf>
    <xf numFmtId="4" fontId="37" fillId="0" borderId="0" xfId="2" applyNumberFormat="1" applyFont="1" applyAlignment="1">
      <alignment vertical="center"/>
    </xf>
    <xf numFmtId="0" fontId="16" fillId="0" borderId="0" xfId="2" applyFont="1" applyFill="1" applyAlignment="1">
      <alignment horizontal="left"/>
    </xf>
    <xf numFmtId="4" fontId="20" fillId="0" borderId="0" xfId="2" applyNumberFormat="1" applyFont="1" applyFill="1" applyAlignment="1">
      <alignment vertical="center"/>
    </xf>
    <xf numFmtId="4" fontId="20" fillId="0" borderId="85" xfId="2" applyNumberFormat="1" applyFont="1" applyBorder="1" applyAlignment="1" applyProtection="1">
      <alignment vertical="center"/>
      <protection locked="0"/>
    </xf>
    <xf numFmtId="4" fontId="23" fillId="0" borderId="42" xfId="2" applyNumberFormat="1" applyFont="1" applyFill="1" applyBorder="1" applyAlignment="1" applyProtection="1">
      <alignment vertical="center"/>
    </xf>
    <xf numFmtId="4" fontId="20" fillId="0" borderId="63" xfId="2" applyNumberFormat="1" applyFont="1" applyFill="1" applyBorder="1" applyAlignment="1" applyProtection="1">
      <alignment vertical="center"/>
      <protection locked="0"/>
    </xf>
    <xf numFmtId="4" fontId="20" fillId="0" borderId="42" xfId="2" applyNumberFormat="1" applyFont="1" applyBorder="1" applyAlignment="1" applyProtection="1">
      <alignment vertical="center"/>
      <protection locked="0"/>
    </xf>
    <xf numFmtId="0" fontId="20" fillId="0" borderId="0" xfId="2" applyNumberFormat="1" applyFont="1" applyAlignment="1">
      <alignment vertical="center"/>
    </xf>
    <xf numFmtId="4" fontId="23" fillId="5" borderId="4" xfId="2" applyNumberFormat="1" applyFont="1" applyFill="1" applyBorder="1" applyAlignment="1">
      <alignment horizontal="center" vertical="center"/>
    </xf>
    <xf numFmtId="4" fontId="20" fillId="0" borderId="101" xfId="2" applyNumberFormat="1" applyFont="1" applyFill="1" applyBorder="1" applyAlignment="1" applyProtection="1">
      <alignment vertical="center"/>
      <protection locked="0"/>
    </xf>
    <xf numFmtId="4" fontId="20" fillId="0" borderId="83" xfId="2" applyNumberFormat="1" applyFont="1" applyFill="1" applyBorder="1" applyAlignment="1" applyProtection="1">
      <alignment vertical="center"/>
      <protection locked="0"/>
    </xf>
    <xf numFmtId="4" fontId="20" fillId="0" borderId="84" xfId="2" applyNumberFormat="1" applyFont="1" applyFill="1" applyBorder="1" applyAlignment="1" applyProtection="1">
      <alignment vertical="center"/>
      <protection locked="0"/>
    </xf>
    <xf numFmtId="0" fontId="20" fillId="0" borderId="71" xfId="2" applyNumberFormat="1" applyFont="1" applyBorder="1" applyAlignment="1">
      <alignment vertical="center" wrapText="1"/>
    </xf>
    <xf numFmtId="4" fontId="23" fillId="0" borderId="0" xfId="2" applyNumberFormat="1" applyFont="1" applyAlignment="1">
      <alignment vertical="center"/>
    </xf>
    <xf numFmtId="4" fontId="23" fillId="0" borderId="92" xfId="2" applyNumberFormat="1" applyFont="1" applyFill="1" applyBorder="1" applyAlignment="1">
      <alignment horizontal="right" vertical="center"/>
    </xf>
    <xf numFmtId="4" fontId="23" fillId="0" borderId="91" xfId="2" applyNumberFormat="1" applyFont="1" applyBorder="1" applyAlignment="1">
      <alignment horizontal="right" vertical="center"/>
    </xf>
    <xf numFmtId="4" fontId="23" fillId="0" borderId="96" xfId="2" applyNumberFormat="1" applyFont="1" applyBorder="1" applyAlignment="1">
      <alignment horizontal="right" vertical="center"/>
    </xf>
    <xf numFmtId="4" fontId="20" fillId="0" borderId="47" xfId="2" applyNumberFormat="1" applyFont="1" applyBorder="1" applyAlignment="1">
      <alignment vertical="center"/>
    </xf>
    <xf numFmtId="4" fontId="20" fillId="0" borderId="103" xfId="2" applyNumberFormat="1" applyFont="1" applyBorder="1" applyAlignment="1">
      <alignment vertical="center"/>
    </xf>
    <xf numFmtId="0" fontId="17" fillId="0" borderId="0" xfId="2" applyFont="1" applyAlignment="1">
      <alignment horizontal="left" vertical="center"/>
    </xf>
    <xf numFmtId="0" fontId="18" fillId="2" borderId="41" xfId="5" applyFont="1" applyFill="1" applyBorder="1" applyAlignment="1" applyProtection="1">
      <alignment vertical="center" wrapText="1"/>
    </xf>
    <xf numFmtId="0" fontId="18" fillId="2" borderId="47" xfId="5" applyFont="1" applyFill="1" applyBorder="1" applyAlignment="1" applyProtection="1">
      <alignment vertical="center" wrapText="1"/>
    </xf>
    <xf numFmtId="4" fontId="18" fillId="2" borderId="5" xfId="2" applyNumberFormat="1" applyFont="1" applyFill="1" applyBorder="1" applyAlignment="1">
      <alignment horizontal="center" vertical="center" wrapText="1"/>
    </xf>
    <xf numFmtId="4" fontId="18" fillId="0" borderId="40" xfId="2" applyNumberFormat="1" applyFont="1" applyFill="1" applyBorder="1" applyAlignment="1">
      <alignment horizontal="left" vertical="center" wrapText="1"/>
    </xf>
    <xf numFmtId="4" fontId="18" fillId="0" borderId="86" xfId="2" applyNumberFormat="1" applyFont="1" applyFill="1" applyBorder="1" applyAlignment="1" applyProtection="1">
      <alignment horizontal="right" vertical="center" wrapText="1"/>
    </xf>
    <xf numFmtId="4" fontId="18" fillId="0" borderId="40" xfId="2" applyNumberFormat="1" applyFont="1" applyFill="1" applyBorder="1" applyAlignment="1" applyProtection="1">
      <alignment horizontal="right" vertical="center" wrapText="1"/>
    </xf>
    <xf numFmtId="0" fontId="18" fillId="0" borderId="41" xfId="5" applyFont="1" applyFill="1" applyBorder="1" applyAlignment="1" applyProtection="1">
      <alignment vertical="center" wrapText="1"/>
    </xf>
    <xf numFmtId="4" fontId="18" fillId="0" borderId="86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2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4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0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40" xfId="2" applyNumberFormat="1" applyFont="1" applyFill="1" applyBorder="1" applyAlignment="1" applyProtection="1">
      <alignment vertical="center" wrapText="1"/>
      <protection locked="0"/>
    </xf>
    <xf numFmtId="0" fontId="18" fillId="0" borderId="40" xfId="5" applyFont="1" applyFill="1" applyBorder="1" applyAlignment="1" applyProtection="1">
      <alignment vertical="center" wrapText="1"/>
    </xf>
    <xf numFmtId="4" fontId="29" fillId="0" borderId="0" xfId="2" applyNumberFormat="1" applyFont="1" applyFill="1" applyAlignment="1">
      <alignment horizontal="left" vertical="center"/>
    </xf>
    <xf numFmtId="4" fontId="23" fillId="0" borderId="0" xfId="2" applyNumberFormat="1" applyFont="1" applyFill="1" applyAlignment="1">
      <alignment horizontal="left" vertical="center"/>
    </xf>
    <xf numFmtId="4" fontId="23" fillId="0" borderId="0" xfId="2" applyNumberFormat="1" applyFont="1" applyFill="1" applyAlignment="1" applyProtection="1">
      <alignment horizontal="left" vertical="center"/>
      <protection locked="0"/>
    </xf>
    <xf numFmtId="4" fontId="38" fillId="0" borderId="12" xfId="0" applyNumberFormat="1" applyFont="1" applyFill="1" applyBorder="1"/>
    <xf numFmtId="4" fontId="0" fillId="0" borderId="12" xfId="0" applyNumberFormat="1" applyFont="1" applyFill="1" applyBorder="1"/>
    <xf numFmtId="4" fontId="1" fillId="0" borderId="12" xfId="0" applyNumberFormat="1" applyFont="1" applyFill="1" applyBorder="1"/>
    <xf numFmtId="4" fontId="39" fillId="0" borderId="0" xfId="0" applyNumberFormat="1" applyFont="1"/>
    <xf numFmtId="4" fontId="23" fillId="0" borderId="0" xfId="2" applyNumberFormat="1" applyFont="1" applyAlignment="1" applyProtection="1">
      <alignment horizontal="left" vertical="center"/>
      <protection locked="0"/>
    </xf>
    <xf numFmtId="4" fontId="23" fillId="2" borderId="3" xfId="2" applyNumberFormat="1" applyFont="1" applyFill="1" applyBorder="1" applyAlignment="1" applyProtection="1">
      <alignment horizontal="center" vertical="center"/>
      <protection locked="0"/>
    </xf>
    <xf numFmtId="4" fontId="32" fillId="0" borderId="92" xfId="2" applyNumberFormat="1" applyFont="1" applyFill="1" applyBorder="1" applyAlignment="1" applyProtection="1">
      <alignment vertical="center"/>
      <protection locked="0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32" fillId="0" borderId="91" xfId="2" applyNumberFormat="1" applyFont="1" applyFill="1" applyBorder="1" applyAlignment="1" applyProtection="1">
      <alignment vertical="center"/>
      <protection locked="0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3" xfId="2" applyNumberFormat="1" applyFont="1" applyFill="1" applyBorder="1" applyAlignment="1" applyProtection="1">
      <alignment vertical="center"/>
      <protection locked="0"/>
    </xf>
    <xf numFmtId="4" fontId="23" fillId="2" borderId="5" xfId="2" applyNumberFormat="1" applyFont="1" applyFill="1" applyBorder="1" applyAlignment="1" applyProtection="1">
      <alignment vertical="center"/>
      <protection locked="0"/>
    </xf>
    <xf numFmtId="4" fontId="23" fillId="0" borderId="0" xfId="2" applyNumberFormat="1" applyFont="1" applyAlignment="1">
      <alignment horizontal="left" vertical="center"/>
    </xf>
    <xf numFmtId="4" fontId="23" fillId="5" borderId="87" xfId="2" applyNumberFormat="1" applyFont="1" applyFill="1" applyBorder="1" applyAlignment="1">
      <alignment vertical="center"/>
    </xf>
    <xf numFmtId="4" fontId="23" fillId="5" borderId="5" xfId="2" applyNumberFormat="1" applyFont="1" applyFill="1" applyBorder="1" applyAlignment="1">
      <alignment vertical="center"/>
    </xf>
    <xf numFmtId="4" fontId="32" fillId="0" borderId="96" xfId="2" applyNumberFormat="1" applyFont="1" applyFill="1" applyBorder="1" applyAlignment="1" applyProtection="1">
      <alignment vertical="center"/>
      <protection locked="0"/>
    </xf>
    <xf numFmtId="4" fontId="23" fillId="0" borderId="0" xfId="2" applyNumberFormat="1" applyFont="1" applyAlignment="1">
      <alignment horizontal="left" vertical="center" wrapText="1"/>
    </xf>
    <xf numFmtId="0" fontId="17" fillId="0" borderId="0" xfId="2" applyFont="1" applyAlignment="1">
      <alignment vertical="center" wrapText="1"/>
    </xf>
    <xf numFmtId="0" fontId="17" fillId="0" borderId="0" xfId="2" applyFont="1" applyAlignment="1"/>
    <xf numFmtId="4" fontId="20" fillId="0" borderId="91" xfId="2" applyNumberFormat="1" applyFont="1" applyFill="1" applyBorder="1" applyAlignment="1" applyProtection="1">
      <alignment vertical="center"/>
      <protection locked="0"/>
    </xf>
    <xf numFmtId="4" fontId="20" fillId="0" borderId="80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" fontId="23" fillId="2" borderId="3" xfId="2" applyNumberFormat="1" applyFont="1" applyFill="1" applyBorder="1" applyAlignment="1">
      <alignment horizontal="center" vertical="center"/>
    </xf>
    <xf numFmtId="4" fontId="18" fillId="2" borderId="3" xfId="2" applyNumberFormat="1" applyFont="1" applyFill="1" applyBorder="1" applyAlignment="1">
      <alignment horizontal="center" vertical="center" wrapText="1"/>
    </xf>
    <xf numFmtId="0" fontId="17" fillId="0" borderId="0" xfId="2" applyFont="1" applyFill="1" applyAlignment="1"/>
    <xf numFmtId="4" fontId="23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65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57" xfId="2" applyNumberFormat="1" applyFont="1" applyFill="1" applyBorder="1" applyAlignment="1" applyProtection="1">
      <alignment vertical="center"/>
      <protection locked="0"/>
    </xf>
    <xf numFmtId="4" fontId="20" fillId="0" borderId="0" xfId="2" applyNumberFormat="1" applyFont="1" applyAlignment="1">
      <alignment vertical="center"/>
    </xf>
    <xf numFmtId="4" fontId="31" fillId="0" borderId="91" xfId="2" applyNumberFormat="1" applyFont="1" applyFill="1" applyBorder="1" applyAlignment="1">
      <alignment horizontal="left" vertical="center" wrapText="1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left" wrapText="1"/>
    </xf>
    <xf numFmtId="0" fontId="17" fillId="0" borderId="0" xfId="2" applyFont="1" applyAlignment="1">
      <alignment horizontal="left" wrapText="1"/>
    </xf>
    <xf numFmtId="0" fontId="16" fillId="0" borderId="2" xfId="6" applyFont="1" applyFill="1" applyBorder="1" applyAlignment="1">
      <alignment horizontal="center" wrapText="1"/>
    </xf>
    <xf numFmtId="0" fontId="16" fillId="0" borderId="1" xfId="6" applyFont="1" applyFill="1" applyBorder="1" applyAlignment="1">
      <alignment horizontal="center" wrapText="1"/>
    </xf>
    <xf numFmtId="4" fontId="16" fillId="0" borderId="21" xfId="6" applyNumberFormat="1" applyFont="1" applyFill="1" applyBorder="1" applyAlignment="1">
      <alignment horizontal="right"/>
    </xf>
    <xf numFmtId="4" fontId="16" fillId="0" borderId="22" xfId="6" applyNumberFormat="1" applyFont="1" applyFill="1" applyBorder="1" applyAlignment="1">
      <alignment horizontal="right"/>
    </xf>
    <xf numFmtId="4" fontId="24" fillId="0" borderId="21" xfId="6" applyNumberFormat="1" applyFont="1" applyFill="1" applyBorder="1" applyAlignment="1">
      <alignment horizontal="right"/>
    </xf>
    <xf numFmtId="4" fontId="24" fillId="0" borderId="22" xfId="6" applyNumberFormat="1" applyFont="1" applyFill="1" applyBorder="1" applyAlignment="1">
      <alignment horizontal="right"/>
    </xf>
    <xf numFmtId="4" fontId="24" fillId="0" borderId="23" xfId="6" applyNumberFormat="1" applyFont="1" applyFill="1" applyBorder="1" applyAlignment="1">
      <alignment horizontal="right"/>
    </xf>
    <xf numFmtId="4" fontId="16" fillId="0" borderId="12" xfId="6" applyNumberFormat="1" applyFont="1" applyFill="1" applyBorder="1" applyAlignment="1">
      <alignment horizontal="right"/>
    </xf>
    <xf numFmtId="4" fontId="16" fillId="0" borderId="19" xfId="6" applyNumberFormat="1" applyFont="1" applyFill="1" applyBorder="1" applyAlignment="1">
      <alignment horizontal="right"/>
    </xf>
    <xf numFmtId="4" fontId="16" fillId="2" borderId="21" xfId="6" applyNumberFormat="1" applyFont="1" applyFill="1" applyBorder="1" applyAlignment="1">
      <alignment horizontal="right"/>
    </xf>
    <xf numFmtId="4" fontId="16" fillId="2" borderId="22" xfId="6" applyNumberFormat="1" applyFont="1" applyFill="1" applyBorder="1" applyAlignment="1">
      <alignment horizontal="right"/>
    </xf>
    <xf numFmtId="4" fontId="16" fillId="2" borderId="25" xfId="6" applyNumberFormat="1" applyFont="1" applyFill="1" applyBorder="1" applyAlignment="1">
      <alignment horizontal="right"/>
    </xf>
    <xf numFmtId="4" fontId="16" fillId="2" borderId="116" xfId="6" applyNumberFormat="1" applyFont="1" applyFill="1" applyBorder="1" applyAlignment="1">
      <alignment horizontal="right"/>
    </xf>
    <xf numFmtId="0" fontId="16" fillId="0" borderId="0" xfId="6" applyFont="1" applyFill="1" applyBorder="1"/>
    <xf numFmtId="4" fontId="16" fillId="0" borderId="0" xfId="6" applyNumberFormat="1" applyFont="1" applyFill="1" applyBorder="1" applyAlignment="1">
      <alignment horizontal="right"/>
    </xf>
    <xf numFmtId="0" fontId="21" fillId="0" borderId="0" xfId="6" applyFont="1" applyFill="1" applyBorder="1"/>
    <xf numFmtId="0" fontId="17" fillId="0" borderId="0" xfId="6" applyFont="1"/>
    <xf numFmtId="4" fontId="20" fillId="0" borderId="0" xfId="6" applyNumberFormat="1" applyFont="1" applyAlignment="1">
      <alignment vertical="center"/>
    </xf>
    <xf numFmtId="4" fontId="16" fillId="3" borderId="36" xfId="6" applyNumberFormat="1" applyFont="1" applyFill="1" applyBorder="1" applyAlignment="1">
      <alignment horizontal="right"/>
    </xf>
    <xf numFmtId="4" fontId="16" fillId="4" borderId="36" xfId="6" applyNumberFormat="1" applyFont="1" applyFill="1" applyBorder="1" applyAlignment="1">
      <alignment horizontal="right"/>
    </xf>
    <xf numFmtId="4" fontId="24" fillId="0" borderId="36" xfId="6" applyNumberFormat="1" applyFont="1" applyBorder="1" applyAlignment="1">
      <alignment horizontal="right"/>
    </xf>
    <xf numFmtId="2" fontId="24" fillId="0" borderId="36" xfId="6" applyNumberFormat="1" applyFont="1" applyBorder="1" applyAlignment="1">
      <alignment horizontal="right"/>
    </xf>
    <xf numFmtId="4" fontId="24" fillId="0" borderId="117" xfId="6" applyNumberFormat="1" applyFont="1" applyBorder="1" applyAlignment="1">
      <alignment horizontal="right"/>
    </xf>
    <xf numFmtId="4" fontId="16" fillId="4" borderId="32" xfId="6" applyNumberFormat="1" applyFont="1" applyFill="1" applyBorder="1" applyAlignment="1">
      <alignment horizontal="right"/>
    </xf>
    <xf numFmtId="4" fontId="24" fillId="0" borderId="36" xfId="6" applyNumberFormat="1" applyFont="1" applyFill="1" applyBorder="1" applyAlignment="1">
      <alignment horizontal="right"/>
    </xf>
    <xf numFmtId="4" fontId="16" fillId="0" borderId="36" xfId="6" applyNumberFormat="1" applyFont="1" applyFill="1" applyBorder="1" applyAlignment="1">
      <alignment horizontal="right"/>
    </xf>
    <xf numFmtId="4" fontId="16" fillId="3" borderId="39" xfId="6" applyNumberFormat="1" applyFont="1" applyFill="1" applyBorder="1" applyAlignment="1">
      <alignment horizontal="right"/>
    </xf>
    <xf numFmtId="0" fontId="16" fillId="0" borderId="74" xfId="2" applyFont="1" applyFill="1" applyBorder="1" applyAlignment="1">
      <alignment horizontal="left" wrapText="1"/>
    </xf>
    <xf numFmtId="4" fontId="23" fillId="0" borderId="41" xfId="5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wrapText="1"/>
    </xf>
    <xf numFmtId="4" fontId="23" fillId="0" borderId="65" xfId="5" applyNumberFormat="1" applyFont="1" applyFill="1" applyBorder="1" applyAlignment="1">
      <alignment vertical="center"/>
    </xf>
    <xf numFmtId="0" fontId="21" fillId="3" borderId="72" xfId="6" applyFont="1" applyFill="1" applyBorder="1" applyAlignment="1">
      <alignment horizontal="center" wrapText="1"/>
    </xf>
    <xf numFmtId="0" fontId="16" fillId="3" borderId="50" xfId="6" applyFont="1" applyFill="1" applyBorder="1" applyAlignment="1">
      <alignment horizontal="center" wrapText="1"/>
    </xf>
    <xf numFmtId="0" fontId="16" fillId="3" borderId="51" xfId="6" applyFont="1" applyFill="1" applyBorder="1" applyAlignment="1">
      <alignment horizontal="center" wrapText="1"/>
    </xf>
    <xf numFmtId="0" fontId="21" fillId="0" borderId="66" xfId="6" applyFont="1" applyBorder="1" applyAlignment="1">
      <alignment wrapText="1"/>
    </xf>
    <xf numFmtId="4" fontId="21" fillId="0" borderId="67" xfId="6" applyNumberFormat="1" applyFont="1" applyFill="1" applyBorder="1" applyAlignment="1">
      <alignment horizontal="right"/>
    </xf>
    <xf numFmtId="4" fontId="17" fillId="0" borderId="73" xfId="6" applyNumberFormat="1" applyFont="1" applyFill="1" applyBorder="1" applyAlignment="1">
      <alignment horizontal="right"/>
    </xf>
    <xf numFmtId="4" fontId="23" fillId="5" borderId="0" xfId="2" applyNumberFormat="1" applyFont="1" applyFill="1" applyBorder="1" applyAlignment="1">
      <alignment vertical="center"/>
    </xf>
    <xf numFmtId="4" fontId="23" fillId="0" borderId="0" xfId="2" applyNumberFormat="1" applyFont="1" applyFill="1" applyBorder="1" applyAlignment="1" applyProtection="1">
      <alignment horizontal="justify" vertical="center"/>
      <protection locked="0"/>
    </xf>
    <xf numFmtId="4" fontId="23" fillId="0" borderId="0" xfId="2" applyNumberFormat="1" applyFont="1" applyFill="1" applyBorder="1" applyAlignment="1" applyProtection="1">
      <alignment horizontal="right" vertical="center"/>
    </xf>
    <xf numFmtId="4" fontId="23" fillId="5" borderId="40" xfId="6" applyNumberFormat="1" applyFont="1" applyFill="1" applyBorder="1" applyAlignment="1">
      <alignment horizontal="center" vertical="center" wrapText="1"/>
    </xf>
    <xf numFmtId="4" fontId="20" fillId="0" borderId="4" xfId="6" applyNumberFormat="1" applyFont="1" applyFill="1" applyBorder="1" applyAlignment="1" applyProtection="1">
      <alignment horizontal="right" vertical="center"/>
      <protection locked="0"/>
    </xf>
    <xf numFmtId="4" fontId="20" fillId="0" borderId="40" xfId="6" applyNumberFormat="1" applyFont="1" applyFill="1" applyBorder="1" applyAlignment="1" applyProtection="1">
      <alignment horizontal="right" vertical="center"/>
      <protection locked="0"/>
    </xf>
    <xf numFmtId="0" fontId="21" fillId="0" borderId="0" xfId="2" applyFont="1" applyBorder="1"/>
    <xf numFmtId="4" fontId="20" fillId="0" borderId="2" xfId="2" applyNumberFormat="1" applyFont="1" applyBorder="1" applyAlignment="1" applyProtection="1">
      <alignment vertical="center"/>
      <protection locked="0"/>
    </xf>
    <xf numFmtId="4" fontId="23" fillId="0" borderId="0" xfId="6" applyNumberFormat="1" applyFont="1" applyAlignment="1" applyProtection="1">
      <alignment horizontal="left" vertical="center"/>
      <protection locked="0"/>
    </xf>
    <xf numFmtId="0" fontId="21" fillId="0" borderId="0" xfId="6" applyFont="1"/>
    <xf numFmtId="4" fontId="20" fillId="0" borderId="63" xfId="6" applyNumberFormat="1" applyFont="1" applyBorder="1" applyAlignment="1" applyProtection="1">
      <alignment vertical="center"/>
      <protection locked="0"/>
    </xf>
    <xf numFmtId="4" fontId="20" fillId="0" borderId="44" xfId="6" applyNumberFormat="1" applyFont="1" applyBorder="1" applyAlignment="1" applyProtection="1">
      <alignment vertical="center"/>
      <protection locked="0"/>
    </xf>
    <xf numFmtId="4" fontId="17" fillId="0" borderId="44" xfId="6" applyNumberFormat="1" applyFont="1" applyFill="1" applyBorder="1" applyAlignment="1" applyProtection="1">
      <alignment vertical="center"/>
      <protection locked="0"/>
    </xf>
    <xf numFmtId="4" fontId="20" fillId="0" borderId="85" xfId="6" applyNumberFormat="1" applyFont="1" applyBorder="1" applyAlignment="1" applyProtection="1">
      <alignment vertical="center"/>
      <protection locked="0"/>
    </xf>
    <xf numFmtId="4" fontId="23" fillId="2" borderId="40" xfId="6" applyNumberFormat="1" applyFont="1" applyFill="1" applyBorder="1" applyAlignment="1" applyProtection="1">
      <alignment vertical="center"/>
    </xf>
    <xf numFmtId="4" fontId="31" fillId="0" borderId="85" xfId="6" applyNumberFormat="1" applyFont="1" applyFill="1" applyBorder="1" applyAlignment="1" applyProtection="1">
      <alignment vertical="center"/>
      <protection locked="0"/>
    </xf>
    <xf numFmtId="4" fontId="31" fillId="0" borderId="44" xfId="6" applyNumberFormat="1" applyFont="1" applyBorder="1" applyAlignment="1" applyProtection="1">
      <alignment vertical="center"/>
      <protection locked="0"/>
    </xf>
    <xf numFmtId="4" fontId="31" fillId="0" borderId="85" xfId="6" applyNumberFormat="1" applyFont="1" applyBorder="1" applyAlignment="1" applyProtection="1">
      <alignment vertical="center"/>
      <protection locked="0"/>
    </xf>
    <xf numFmtId="4" fontId="20" fillId="0" borderId="43" xfId="6" applyNumberFormat="1" applyFont="1" applyBorder="1" applyAlignment="1" applyProtection="1">
      <alignment vertical="center"/>
      <protection locked="0"/>
    </xf>
    <xf numFmtId="4" fontId="20" fillId="0" borderId="47" xfId="6" applyNumberFormat="1" applyFont="1" applyBorder="1" applyAlignment="1" applyProtection="1">
      <alignment vertical="center"/>
      <protection locked="0"/>
    </xf>
    <xf numFmtId="4" fontId="20" fillId="0" borderId="47" xfId="6" applyNumberFormat="1" applyFont="1" applyFill="1" applyBorder="1" applyAlignment="1" applyProtection="1">
      <alignment vertical="center"/>
      <protection locked="0"/>
    </xf>
    <xf numFmtId="4" fontId="20" fillId="0" borderId="48" xfId="6" applyNumberFormat="1" applyFont="1" applyBorder="1" applyAlignment="1" applyProtection="1">
      <alignment vertical="center"/>
      <protection locked="0"/>
    </xf>
    <xf numFmtId="4" fontId="23" fillId="0" borderId="40" xfId="6" applyNumberFormat="1" applyFont="1" applyFill="1" applyBorder="1" applyAlignment="1" applyProtection="1">
      <alignment vertical="center"/>
    </xf>
    <xf numFmtId="4" fontId="20" fillId="0" borderId="83" xfId="6" applyNumberFormat="1" applyFont="1" applyFill="1" applyBorder="1" applyAlignment="1" applyProtection="1">
      <alignment vertical="center"/>
      <protection locked="0"/>
    </xf>
    <xf numFmtId="4" fontId="20" fillId="0" borderId="83" xfId="6" applyNumberFormat="1" applyFont="1" applyBorder="1" applyAlignment="1" applyProtection="1">
      <alignment vertical="center"/>
      <protection locked="0"/>
    </xf>
    <xf numFmtId="0" fontId="20" fillId="0" borderId="69" xfId="2" applyNumberFormat="1" applyFont="1" applyFill="1" applyBorder="1" applyAlignment="1">
      <alignment vertical="center" wrapText="1"/>
    </xf>
    <xf numFmtId="0" fontId="21" fillId="0" borderId="0" xfId="2" applyFont="1" applyBorder="1" applyAlignment="1">
      <alignment wrapText="1"/>
    </xf>
    <xf numFmtId="0" fontId="21" fillId="0" borderId="0" xfId="2" applyFont="1" applyAlignment="1">
      <alignment horizontal="center" wrapText="1"/>
    </xf>
    <xf numFmtId="0" fontId="16" fillId="0" borderId="0" xfId="6" applyFont="1" applyFill="1" applyAlignment="1">
      <alignment horizontal="left"/>
    </xf>
    <xf numFmtId="0" fontId="19" fillId="0" borderId="0" xfId="6" applyFont="1" applyFill="1" applyAlignment="1">
      <alignment horizontal="left"/>
    </xf>
    <xf numFmtId="4" fontId="20" fillId="0" borderId="0" xfId="6" applyNumberFormat="1" applyFont="1" applyFill="1" applyAlignment="1">
      <alignment vertical="center"/>
    </xf>
    <xf numFmtId="4" fontId="20" fillId="0" borderId="0" xfId="2" applyNumberFormat="1" applyFont="1" applyAlignment="1">
      <alignment vertical="center"/>
    </xf>
    <xf numFmtId="4" fontId="23" fillId="0" borderId="20" xfId="6" applyNumberFormat="1" applyFont="1" applyFill="1" applyBorder="1" applyAlignment="1">
      <alignment wrapText="1"/>
    </xf>
    <xf numFmtId="4" fontId="16" fillId="0" borderId="20" xfId="6" applyNumberFormat="1" applyFont="1" applyFill="1" applyBorder="1"/>
    <xf numFmtId="4" fontId="24" fillId="0" borderId="20" xfId="6" applyNumberFormat="1" applyFont="1" applyFill="1" applyBorder="1"/>
    <xf numFmtId="4" fontId="16" fillId="2" borderId="20" xfId="6" applyNumberFormat="1" applyFont="1" applyFill="1" applyBorder="1"/>
    <xf numFmtId="4" fontId="16" fillId="2" borderId="24" xfId="6" applyNumberFormat="1" applyFont="1" applyFill="1" applyBorder="1"/>
    <xf numFmtId="1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0" fillId="4" borderId="23" xfId="0" applyFont="1" applyFill="1" applyBorder="1" applyAlignment="1">
      <alignment horizontal="center" vertical="center" wrapText="1"/>
    </xf>
    <xf numFmtId="0" fontId="0" fillId="4" borderId="108" xfId="0" applyFont="1" applyFill="1" applyBorder="1" applyAlignment="1">
      <alignment horizontal="center" vertical="center" wrapText="1"/>
    </xf>
    <xf numFmtId="0" fontId="1" fillId="4" borderId="106" xfId="0" applyFont="1" applyFill="1" applyBorder="1" applyAlignment="1">
      <alignment horizontal="center" vertical="center" wrapText="1"/>
    </xf>
    <xf numFmtId="0" fontId="1" fillId="4" borderId="107" xfId="0" applyFont="1" applyFill="1" applyBorder="1" applyAlignment="1">
      <alignment horizontal="center" vertical="center" wrapText="1"/>
    </xf>
    <xf numFmtId="0" fontId="1" fillId="4" borderId="78" xfId="0" applyFont="1" applyFill="1" applyBorder="1" applyAlignment="1">
      <alignment horizontal="center" vertical="center" wrapText="1"/>
    </xf>
    <xf numFmtId="0" fontId="0" fillId="0" borderId="10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0" xfId="0" applyFont="1" applyBorder="1" applyAlignment="1">
      <alignment horizontal="center" vertical="center" wrapText="1"/>
    </xf>
    <xf numFmtId="0" fontId="0" fillId="4" borderId="106" xfId="0" applyFont="1" applyFill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0" fillId="4" borderId="109" xfId="0" applyFont="1" applyFill="1" applyBorder="1" applyAlignment="1">
      <alignment horizontal="center" vertical="center" wrapText="1"/>
    </xf>
    <xf numFmtId="0" fontId="1" fillId="4" borderId="10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0" xfId="0" applyFont="1" applyFill="1" applyBorder="1" applyAlignment="1">
      <alignment horizontal="center" vertical="center" wrapText="1"/>
    </xf>
    <xf numFmtId="0" fontId="1" fillId="4" borderId="11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109" xfId="0" applyFont="1" applyFill="1" applyBorder="1" applyAlignment="1">
      <alignment horizontal="center" wrapText="1"/>
    </xf>
    <xf numFmtId="0" fontId="0" fillId="4" borderId="110" xfId="0" applyFont="1" applyFill="1" applyBorder="1" applyAlignment="1">
      <alignment horizontal="center" wrapText="1"/>
    </xf>
    <xf numFmtId="0" fontId="0" fillId="4" borderId="111" xfId="0" applyFont="1" applyFill="1" applyBorder="1" applyAlignment="1">
      <alignment horizontal="center" wrapText="1"/>
    </xf>
    <xf numFmtId="0" fontId="0" fillId="4" borderId="13" xfId="0" applyFont="1" applyFill="1" applyBorder="1" applyAlignment="1">
      <alignment horizontal="center" wrapText="1"/>
    </xf>
    <xf numFmtId="0" fontId="0" fillId="0" borderId="107" xfId="0" applyFont="1" applyBorder="1" applyAlignment="1">
      <alignment wrapText="1"/>
    </xf>
    <xf numFmtId="0" fontId="1" fillId="4" borderId="113" xfId="0" applyFont="1" applyFill="1" applyBorder="1" applyAlignment="1">
      <alignment wrapText="1"/>
    </xf>
    <xf numFmtId="0" fontId="1" fillId="4" borderId="76" xfId="0" applyFont="1" applyFill="1" applyBorder="1" applyAlignment="1">
      <alignment wrapText="1"/>
    </xf>
    <xf numFmtId="0" fontId="1" fillId="4" borderId="114" xfId="0" applyFont="1" applyFill="1" applyBorder="1" applyAlignment="1">
      <alignment wrapText="1"/>
    </xf>
    <xf numFmtId="0" fontId="1" fillId="4" borderId="115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14" fontId="0" fillId="0" borderId="0" xfId="0" applyNumberFormat="1" applyFont="1" applyAlignment="1">
      <alignment horizontal="center" wrapText="1"/>
    </xf>
    <xf numFmtId="0" fontId="0" fillId="4" borderId="113" xfId="0" applyFont="1" applyFill="1" applyBorder="1" applyAlignment="1">
      <alignment wrapText="1"/>
    </xf>
    <xf numFmtId="0" fontId="0" fillId="4" borderId="76" xfId="0" applyFont="1" applyFill="1" applyBorder="1" applyAlignment="1">
      <alignment wrapText="1"/>
    </xf>
    <xf numFmtId="0" fontId="0" fillId="4" borderId="23" xfId="0" applyFont="1" applyFill="1" applyBorder="1" applyAlignment="1">
      <alignment horizontal="center" vertical="top" wrapText="1"/>
    </xf>
    <xf numFmtId="0" fontId="0" fillId="4" borderId="108" xfId="0" applyFont="1" applyFill="1" applyBorder="1" applyAlignment="1">
      <alignment horizontal="center" vertical="top" wrapText="1"/>
    </xf>
    <xf numFmtId="0" fontId="0" fillId="4" borderId="14" xfId="0" applyFont="1" applyFill="1" applyBorder="1" applyAlignment="1">
      <alignment horizontal="center" vertical="top" wrapText="1"/>
    </xf>
    <xf numFmtId="0" fontId="0" fillId="0" borderId="108" xfId="0" applyFont="1" applyBorder="1" applyAlignment="1">
      <alignment horizontal="center" vertical="center" wrapText="1"/>
    </xf>
    <xf numFmtId="0" fontId="1" fillId="4" borderId="106" xfId="0" applyFont="1" applyFill="1" applyBorder="1" applyAlignment="1">
      <alignment horizontal="center" wrapText="1"/>
    </xf>
    <xf numFmtId="0" fontId="1" fillId="4" borderId="78" xfId="0" applyFont="1" applyFill="1" applyBorder="1" applyAlignment="1">
      <alignment horizontal="center" wrapText="1"/>
    </xf>
    <xf numFmtId="0" fontId="1" fillId="4" borderId="109" xfId="0" applyFont="1" applyFill="1" applyBorder="1" applyAlignment="1">
      <alignment horizontal="center" wrapText="1"/>
    </xf>
    <xf numFmtId="0" fontId="1" fillId="4" borderId="110" xfId="0" applyFont="1" applyFill="1" applyBorder="1" applyAlignment="1">
      <alignment horizontal="center" wrapText="1"/>
    </xf>
    <xf numFmtId="0" fontId="0" fillId="4" borderId="113" xfId="0" applyFont="1" applyFill="1" applyBorder="1" applyAlignment="1">
      <alignment horizontal="center" wrapText="1"/>
    </xf>
    <xf numFmtId="0" fontId="0" fillId="4" borderId="76" xfId="0" applyFont="1" applyFill="1" applyBorder="1" applyAlignment="1">
      <alignment horizontal="center" wrapText="1"/>
    </xf>
    <xf numFmtId="4" fontId="0" fillId="4" borderId="107" xfId="0" applyNumberFormat="1" applyFont="1" applyFill="1" applyBorder="1" applyAlignment="1">
      <alignment wrapText="1"/>
    </xf>
    <xf numFmtId="0" fontId="17" fillId="0" borderId="0" xfId="3" applyFont="1" applyAlignment="1">
      <alignment horizontal="left" wrapText="1"/>
    </xf>
    <xf numFmtId="0" fontId="17" fillId="0" borderId="0" xfId="2" applyFont="1" applyAlignment="1">
      <alignment horizontal="left" wrapText="1"/>
    </xf>
    <xf numFmtId="0" fontId="19" fillId="0" borderId="0" xfId="6" applyFont="1" applyFill="1" applyAlignment="1">
      <alignment horizontal="left" wrapText="1"/>
    </xf>
    <xf numFmtId="0" fontId="21" fillId="0" borderId="0" xfId="6" applyFont="1" applyBorder="1" applyAlignment="1">
      <alignment wrapText="1"/>
    </xf>
    <xf numFmtId="0" fontId="21" fillId="0" borderId="1" xfId="6" applyFont="1" applyBorder="1" applyAlignment="1">
      <alignment wrapText="1"/>
    </xf>
    <xf numFmtId="0" fontId="16" fillId="2" borderId="3" xfId="6" applyFont="1" applyFill="1" applyBorder="1" applyAlignment="1">
      <alignment horizontal="center" wrapText="1"/>
    </xf>
    <xf numFmtId="0" fontId="16" fillId="2" borderId="4" xfId="6" applyFont="1" applyFill="1" applyBorder="1" applyAlignment="1">
      <alignment horizontal="center" wrapText="1"/>
    </xf>
    <xf numFmtId="0" fontId="16" fillId="2" borderId="5" xfId="6" applyFont="1" applyFill="1" applyBorder="1" applyAlignment="1">
      <alignment horizontal="center" wrapText="1"/>
    </xf>
    <xf numFmtId="0" fontId="16" fillId="2" borderId="6" xfId="6" applyFont="1" applyFill="1" applyBorder="1" applyAlignment="1">
      <alignment horizontal="center" wrapText="1"/>
    </xf>
    <xf numFmtId="0" fontId="16" fillId="2" borderId="11" xfId="6" applyFont="1" applyFill="1" applyBorder="1" applyAlignment="1">
      <alignment horizontal="center" wrapText="1"/>
    </xf>
    <xf numFmtId="0" fontId="16" fillId="2" borderId="7" xfId="6" applyFont="1" applyFill="1" applyBorder="1" applyAlignment="1">
      <alignment horizontal="center" wrapText="1"/>
    </xf>
    <xf numFmtId="0" fontId="16" fillId="2" borderId="12" xfId="6" applyFont="1" applyFill="1" applyBorder="1" applyAlignment="1">
      <alignment horizontal="center" wrapText="1"/>
    </xf>
    <xf numFmtId="0" fontId="22" fillId="2" borderId="7" xfId="5" applyFont="1" applyFill="1" applyBorder="1" applyAlignment="1">
      <alignment wrapText="1"/>
    </xf>
    <xf numFmtId="0" fontId="22" fillId="2" borderId="12" xfId="5" applyFont="1" applyFill="1" applyBorder="1" applyAlignment="1">
      <alignment wrapText="1"/>
    </xf>
    <xf numFmtId="0" fontId="16" fillId="2" borderId="8" xfId="6" applyFont="1" applyFill="1" applyBorder="1" applyAlignment="1">
      <alignment horizontal="center" wrapText="1"/>
    </xf>
    <xf numFmtId="0" fontId="16" fillId="2" borderId="13" xfId="6" applyFont="1" applyFill="1" applyBorder="1" applyAlignment="1">
      <alignment horizontal="center" wrapText="1"/>
    </xf>
    <xf numFmtId="0" fontId="16" fillId="2" borderId="9" xfId="6" applyFont="1" applyFill="1" applyBorder="1" applyAlignment="1">
      <alignment horizontal="center" wrapText="1"/>
    </xf>
    <xf numFmtId="0" fontId="16" fillId="2" borderId="14" xfId="6" applyFont="1" applyFill="1" applyBorder="1" applyAlignment="1">
      <alignment horizontal="center" wrapText="1"/>
    </xf>
    <xf numFmtId="0" fontId="24" fillId="0" borderId="16" xfId="6" applyFont="1" applyBorder="1"/>
    <xf numFmtId="0" fontId="24" fillId="0" borderId="19" xfId="6" applyFont="1" applyBorder="1"/>
    <xf numFmtId="0" fontId="16" fillId="4" borderId="16" xfId="6" applyFont="1" applyFill="1" applyBorder="1" applyAlignment="1"/>
    <xf numFmtId="0" fontId="16" fillId="4" borderId="18" xfId="6" applyFont="1" applyFill="1" applyBorder="1" applyAlignment="1"/>
    <xf numFmtId="0" fontId="17" fillId="0" borderId="19" xfId="6" applyFont="1" applyBorder="1" applyAlignment="1"/>
    <xf numFmtId="4" fontId="16" fillId="0" borderId="16" xfId="6" applyNumberFormat="1" applyFont="1" applyFill="1" applyBorder="1"/>
    <xf numFmtId="4" fontId="16" fillId="0" borderId="17" xfId="6" applyNumberFormat="1" applyFont="1" applyFill="1" applyBorder="1"/>
    <xf numFmtId="4" fontId="16" fillId="0" borderId="19" xfId="6" applyNumberFormat="1" applyFont="1" applyFill="1" applyBorder="1"/>
    <xf numFmtId="0" fontId="16" fillId="2" borderId="10" xfId="6" applyFont="1" applyFill="1" applyBorder="1" applyAlignment="1">
      <alignment horizontal="center" wrapText="1"/>
    </xf>
    <xf numFmtId="0" fontId="16" fillId="2" borderId="15" xfId="6" applyFont="1" applyFill="1" applyBorder="1" applyAlignment="1">
      <alignment horizontal="center" wrapText="1"/>
    </xf>
    <xf numFmtId="0" fontId="16" fillId="0" borderId="16" xfId="6" applyFont="1" applyFill="1" applyBorder="1"/>
    <xf numFmtId="0" fontId="16" fillId="0" borderId="17" xfId="6" applyFont="1" applyFill="1" applyBorder="1"/>
    <xf numFmtId="0" fontId="16" fillId="0" borderId="18" xfId="6" applyFont="1" applyFill="1" applyBorder="1"/>
    <xf numFmtId="0" fontId="16" fillId="0" borderId="19" xfId="6" applyFont="1" applyFill="1" applyBorder="1"/>
    <xf numFmtId="4" fontId="16" fillId="0" borderId="18" xfId="6" applyNumberFormat="1" applyFont="1" applyFill="1" applyBorder="1"/>
    <xf numFmtId="0" fontId="27" fillId="0" borderId="0" xfId="6" applyFont="1" applyFill="1" applyAlignment="1">
      <alignment horizontal="left"/>
    </xf>
    <xf numFmtId="14" fontId="16" fillId="0" borderId="0" xfId="6" applyNumberFormat="1" applyFont="1" applyBorder="1" applyAlignment="1">
      <alignment horizontal="left" wrapText="1"/>
    </xf>
    <xf numFmtId="0" fontId="16" fillId="0" borderId="0" xfId="6" applyFont="1" applyBorder="1" applyAlignment="1">
      <alignment horizontal="left" wrapText="1"/>
    </xf>
    <xf numFmtId="0" fontId="25" fillId="0" borderId="0" xfId="2" applyFont="1" applyFill="1" applyAlignment="1">
      <alignment horizontal="left"/>
    </xf>
    <xf numFmtId="0" fontId="26" fillId="0" borderId="0" xfId="2" applyFont="1" applyFill="1" applyAlignment="1">
      <alignment horizontal="left"/>
    </xf>
    <xf numFmtId="0" fontId="18" fillId="0" borderId="3" xfId="5" applyFont="1" applyFill="1" applyBorder="1" applyAlignment="1" applyProtection="1">
      <alignment vertical="center" wrapText="1"/>
    </xf>
    <xf numFmtId="0" fontId="18" fillId="0" borderId="4" xfId="5" applyFont="1" applyFill="1" applyBorder="1" applyAlignment="1" applyProtection="1">
      <alignment vertical="center" wrapText="1"/>
    </xf>
    <xf numFmtId="0" fontId="18" fillId="0" borderId="5" xfId="5" applyFont="1" applyFill="1" applyBorder="1" applyAlignment="1" applyProtection="1">
      <alignment vertical="center" wrapText="1"/>
    </xf>
    <xf numFmtId="0" fontId="24" fillId="0" borderId="16" xfId="6" applyFont="1" applyFill="1" applyBorder="1"/>
    <xf numFmtId="0" fontId="24" fillId="0" borderId="19" xfId="6" applyFont="1" applyFill="1" applyBorder="1"/>
    <xf numFmtId="0" fontId="23" fillId="0" borderId="16" xfId="6" applyFont="1" applyFill="1" applyBorder="1"/>
    <xf numFmtId="0" fontId="16" fillId="2" borderId="16" xfId="6" applyFont="1" applyFill="1" applyBorder="1"/>
    <xf numFmtId="0" fontId="16" fillId="2" borderId="19" xfId="6" applyFont="1" applyFill="1" applyBorder="1"/>
    <xf numFmtId="0" fontId="16" fillId="2" borderId="37" xfId="6" applyFont="1" applyFill="1" applyBorder="1"/>
    <xf numFmtId="0" fontId="16" fillId="2" borderId="38" xfId="6" applyFont="1" applyFill="1" applyBorder="1"/>
    <xf numFmtId="4" fontId="18" fillId="0" borderId="91" xfId="2" applyNumberFormat="1" applyFont="1" applyFill="1" applyBorder="1" applyAlignment="1" applyProtection="1">
      <alignment vertical="center" wrapText="1"/>
      <protection locked="0"/>
    </xf>
    <xf numFmtId="0" fontId="17" fillId="0" borderId="60" xfId="2" applyFont="1" applyBorder="1" applyAlignment="1">
      <alignment vertical="center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2" applyFont="1" applyBorder="1" applyAlignment="1">
      <alignment horizontal="center" vertical="center"/>
    </xf>
    <xf numFmtId="4" fontId="18" fillId="0" borderId="57" xfId="2" applyNumberFormat="1" applyFont="1" applyFill="1" applyBorder="1" applyAlignment="1" applyProtection="1">
      <alignment vertical="center" wrapText="1"/>
      <protection locked="0"/>
    </xf>
    <xf numFmtId="0" fontId="17" fillId="0" borderId="93" xfId="2" applyFont="1" applyBorder="1" applyAlignment="1">
      <alignment vertical="center"/>
    </xf>
    <xf numFmtId="4" fontId="18" fillId="5" borderId="3" xfId="2" applyNumberFormat="1" applyFont="1" applyFill="1" applyBorder="1" applyAlignment="1">
      <alignment horizontal="center" vertical="center"/>
    </xf>
    <xf numFmtId="4" fontId="18" fillId="5" borderId="5" xfId="2" applyNumberFormat="1" applyFont="1" applyFill="1" applyBorder="1" applyAlignment="1">
      <alignment horizontal="center" vertical="center"/>
    </xf>
    <xf numFmtId="4" fontId="18" fillId="0" borderId="57" xfId="2" applyNumberFormat="1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vertical="center"/>
    </xf>
    <xf numFmtId="4" fontId="20" fillId="0" borderId="57" xfId="2" applyNumberFormat="1" applyFont="1" applyBorder="1" applyAlignment="1" applyProtection="1">
      <alignment vertical="center" wrapText="1"/>
      <protection locked="0"/>
    </xf>
    <xf numFmtId="4" fontId="20" fillId="0" borderId="42" xfId="2" applyNumberFormat="1" applyFont="1" applyBorder="1" applyAlignment="1" applyProtection="1">
      <alignment vertical="center" wrapText="1"/>
      <protection locked="0"/>
    </xf>
    <xf numFmtId="4" fontId="20" fillId="0" borderId="91" xfId="2" applyNumberFormat="1" applyFont="1" applyBorder="1" applyAlignment="1" applyProtection="1">
      <alignment vertical="center" wrapText="1"/>
      <protection locked="0"/>
    </xf>
    <xf numFmtId="4" fontId="20" fillId="0" borderId="44" xfId="2" applyNumberFormat="1" applyFont="1" applyBorder="1" applyAlignment="1" applyProtection="1">
      <alignment vertical="center" wrapText="1"/>
      <protection locked="0"/>
    </xf>
    <xf numFmtId="4" fontId="20" fillId="0" borderId="96" xfId="2" applyNumberFormat="1" applyFont="1" applyBorder="1" applyAlignment="1" applyProtection="1">
      <alignment vertical="center" wrapText="1"/>
      <protection locked="0"/>
    </xf>
    <xf numFmtId="4" fontId="20" fillId="0" borderId="48" xfId="2" applyNumberFormat="1" applyFont="1" applyBorder="1" applyAlignment="1" applyProtection="1">
      <alignment vertical="center" wrapText="1"/>
      <protection locked="0"/>
    </xf>
    <xf numFmtId="4" fontId="23" fillId="2" borderId="3" xfId="2" applyNumberFormat="1" applyFont="1" applyFill="1" applyBorder="1" applyAlignment="1" applyProtection="1">
      <alignment vertical="center" wrapText="1"/>
      <protection locked="0"/>
    </xf>
    <xf numFmtId="0" fontId="17" fillId="0" borderId="100" xfId="2" applyFont="1" applyBorder="1" applyAlignment="1">
      <alignment vertical="center"/>
    </xf>
    <xf numFmtId="4" fontId="31" fillId="0" borderId="96" xfId="2" applyNumberFormat="1" applyFont="1" applyFill="1" applyBorder="1" applyAlignment="1" applyProtection="1">
      <alignment vertical="center" wrapText="1"/>
      <protection locked="0"/>
    </xf>
    <xf numFmtId="0" fontId="17" fillId="0" borderId="97" xfId="2" applyFont="1" applyFill="1" applyBorder="1" applyAlignment="1">
      <alignment vertical="center"/>
    </xf>
    <xf numFmtId="4" fontId="31" fillId="0" borderId="91" xfId="2" applyNumberFormat="1" applyFont="1" applyFill="1" applyBorder="1" applyAlignment="1" applyProtection="1">
      <alignment vertical="center" wrapText="1"/>
      <protection locked="0"/>
    </xf>
    <xf numFmtId="0" fontId="17" fillId="0" borderId="60" xfId="2" applyFont="1" applyFill="1" applyBorder="1" applyAlignment="1">
      <alignment vertical="center"/>
    </xf>
    <xf numFmtId="4" fontId="29" fillId="0" borderId="0" xfId="2" applyNumberFormat="1" applyFont="1" applyFill="1" applyAlignment="1">
      <alignment horizontal="left" vertical="center" wrapText="1"/>
    </xf>
    <xf numFmtId="4" fontId="23" fillId="0" borderId="57" xfId="2" applyNumberFormat="1" applyFont="1" applyBorder="1" applyAlignment="1" applyProtection="1">
      <alignment horizontal="justify" vertical="center"/>
      <protection locked="0"/>
    </xf>
    <xf numFmtId="4" fontId="23" fillId="0" borderId="42" xfId="2" applyNumberFormat="1" applyFont="1" applyBorder="1" applyAlignment="1" applyProtection="1">
      <alignment horizontal="justify" vertical="center"/>
      <protection locked="0"/>
    </xf>
    <xf numFmtId="4" fontId="23" fillId="0" borderId="91" xfId="2" applyNumberFormat="1" applyFont="1" applyBorder="1" applyAlignment="1" applyProtection="1">
      <alignment horizontal="justify" vertical="center"/>
      <protection locked="0"/>
    </xf>
    <xf numFmtId="4" fontId="23" fillId="0" borderId="44" xfId="2" applyNumberFormat="1" applyFont="1" applyBorder="1" applyAlignment="1" applyProtection="1">
      <alignment horizontal="justify" vertical="center"/>
      <protection locked="0"/>
    </xf>
    <xf numFmtId="4" fontId="18" fillId="2" borderId="3" xfId="2" applyNumberFormat="1" applyFont="1" applyFill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4" fontId="23" fillId="2" borderId="3" xfId="2" applyNumberFormat="1" applyFont="1" applyFill="1" applyBorder="1" applyAlignment="1">
      <alignment horizontal="left" vertical="center" wrapText="1"/>
    </xf>
    <xf numFmtId="4" fontId="23" fillId="2" borderId="5" xfId="2" applyNumberFormat="1" applyFont="1" applyFill="1" applyBorder="1" applyAlignment="1">
      <alignment horizontal="left" vertical="center" wrapText="1"/>
    </xf>
    <xf numFmtId="4" fontId="23" fillId="5" borderId="3" xfId="2" applyNumberFormat="1" applyFont="1" applyFill="1" applyBorder="1" applyAlignment="1">
      <alignment horizontal="center" vertical="center" wrapText="1"/>
    </xf>
    <xf numFmtId="4" fontId="23" fillId="5" borderId="5" xfId="2" applyNumberFormat="1" applyFont="1" applyFill="1" applyBorder="1" applyAlignment="1">
      <alignment horizontal="center" vertical="center" wrapText="1"/>
    </xf>
    <xf numFmtId="4" fontId="20" fillId="0" borderId="57" xfId="2" applyNumberFormat="1" applyFont="1" applyFill="1" applyBorder="1" applyAlignment="1">
      <alignment horizontal="left" vertical="center" wrapText="1"/>
    </xf>
    <xf numFmtId="4" fontId="20" fillId="0" borderId="42" xfId="2" applyNumberFormat="1" applyFont="1" applyFill="1" applyBorder="1" applyAlignment="1">
      <alignment horizontal="left" vertical="center" wrapText="1"/>
    </xf>
    <xf numFmtId="4" fontId="20" fillId="0" borderId="96" xfId="2" applyNumberFormat="1" applyFont="1" applyFill="1" applyBorder="1" applyAlignment="1">
      <alignment horizontal="left" vertical="center" wrapText="1"/>
    </xf>
    <xf numFmtId="4" fontId="20" fillId="0" borderId="48" xfId="2" applyNumberFormat="1" applyFont="1" applyFill="1" applyBorder="1" applyAlignment="1">
      <alignment horizontal="left" vertical="center" wrapText="1"/>
    </xf>
    <xf numFmtId="4" fontId="18" fillId="5" borderId="3" xfId="2" applyNumberFormat="1" applyFont="1" applyFill="1" applyBorder="1" applyAlignment="1" applyProtection="1">
      <alignment vertical="center"/>
      <protection locked="0"/>
    </xf>
    <xf numFmtId="4" fontId="18" fillId="5" borderId="5" xfId="2" applyNumberFormat="1" applyFont="1" applyFill="1" applyBorder="1" applyAlignment="1" applyProtection="1">
      <alignment vertical="center"/>
      <protection locked="0"/>
    </xf>
    <xf numFmtId="4" fontId="23" fillId="2" borderId="3" xfId="2" applyNumberFormat="1" applyFont="1" applyFill="1" applyBorder="1" applyAlignment="1" applyProtection="1">
      <alignment horizontal="left" vertical="center"/>
      <protection locked="0"/>
    </xf>
    <xf numFmtId="4" fontId="23" fillId="2" borderId="5" xfId="2" applyNumberFormat="1" applyFont="1" applyFill="1" applyBorder="1" applyAlignment="1" applyProtection="1">
      <alignment horizontal="left" vertical="center"/>
      <protection locked="0"/>
    </xf>
    <xf numFmtId="4" fontId="17" fillId="0" borderId="57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42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2" applyNumberFormat="1" applyFont="1" applyFill="1" applyBorder="1" applyAlignment="1" applyProtection="1">
      <alignment horizontal="left" vertical="center"/>
      <protection locked="0"/>
    </xf>
    <xf numFmtId="4" fontId="17" fillId="0" borderId="44" xfId="2" applyNumberFormat="1" applyFont="1" applyFill="1" applyBorder="1" applyAlignment="1" applyProtection="1">
      <alignment horizontal="left" vertical="center"/>
      <protection locked="0"/>
    </xf>
    <xf numFmtId="4" fontId="20" fillId="0" borderId="91" xfId="2" applyNumberFormat="1" applyFont="1" applyBorder="1" applyAlignment="1" applyProtection="1">
      <alignment horizontal="left" vertical="center"/>
      <protection locked="0"/>
    </xf>
    <xf numFmtId="4" fontId="20" fillId="0" borderId="44" xfId="2" applyNumberFormat="1" applyFont="1" applyBorder="1" applyAlignment="1" applyProtection="1">
      <alignment horizontal="left" vertical="center"/>
      <protection locked="0"/>
    </xf>
    <xf numFmtId="4" fontId="20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44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5" xfId="2" applyFont="1" applyBorder="1" applyAlignment="1">
      <alignment vertical="center" wrapText="1"/>
    </xf>
    <xf numFmtId="4" fontId="20" fillId="0" borderId="91" xfId="2" applyNumberFormat="1" applyFont="1" applyFill="1" applyBorder="1" applyAlignment="1" applyProtection="1">
      <alignment horizontal="left" vertical="center"/>
      <protection locked="0"/>
    </xf>
    <xf numFmtId="4" fontId="20" fillId="0" borderId="44" xfId="2" applyNumberFormat="1" applyFont="1" applyFill="1" applyBorder="1" applyAlignment="1" applyProtection="1">
      <alignment horizontal="left" vertical="center"/>
      <protection locked="0"/>
    </xf>
    <xf numFmtId="4" fontId="20" fillId="0" borderId="96" xfId="2" applyNumberFormat="1" applyFont="1" applyBorder="1" applyAlignment="1" applyProtection="1">
      <alignment horizontal="left" vertical="center"/>
      <protection locked="0"/>
    </xf>
    <xf numFmtId="4" fontId="20" fillId="0" borderId="48" xfId="2" applyNumberFormat="1" applyFont="1" applyBorder="1" applyAlignment="1" applyProtection="1">
      <alignment horizontal="left" vertical="center"/>
      <protection locked="0"/>
    </xf>
    <xf numFmtId="4" fontId="25" fillId="0" borderId="0" xfId="2" applyNumberFormat="1" applyFont="1" applyFill="1" applyAlignment="1" applyProtection="1">
      <alignment horizontal="left" vertical="center" wrapText="1"/>
      <protection locked="0"/>
    </xf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3" xfId="6" applyNumberFormat="1" applyFont="1" applyFill="1" applyBorder="1" applyAlignment="1" applyProtection="1">
      <alignment horizontal="left" vertical="center" wrapText="1"/>
      <protection locked="0"/>
    </xf>
    <xf numFmtId="4" fontId="20" fillId="0" borderId="5" xfId="6" applyNumberFormat="1" applyFont="1" applyFill="1" applyBorder="1" applyAlignment="1" applyProtection="1">
      <alignment horizontal="left" vertical="center" wrapText="1"/>
      <protection locked="0"/>
    </xf>
    <xf numFmtId="4" fontId="23" fillId="5" borderId="3" xfId="6" applyNumberFormat="1" applyFont="1" applyFill="1" applyBorder="1" applyAlignment="1">
      <alignment horizontal="center" vertical="center" wrapText="1"/>
    </xf>
    <xf numFmtId="0" fontId="17" fillId="0" borderId="5" xfId="6" applyFont="1" applyBorder="1" applyAlignment="1">
      <alignment horizontal="center" vertical="center" wrapText="1"/>
    </xf>
    <xf numFmtId="4" fontId="20" fillId="0" borderId="91" xfId="2" applyNumberFormat="1" applyFont="1" applyBorder="1" applyAlignment="1" applyProtection="1">
      <alignment horizontal="justify" vertical="center"/>
      <protection locked="0"/>
    </xf>
    <xf numFmtId="4" fontId="20" fillId="0" borderId="44" xfId="2" applyNumberFormat="1" applyFont="1" applyBorder="1" applyAlignment="1" applyProtection="1">
      <alignment horizontal="justify" vertical="center"/>
      <protection locked="0"/>
    </xf>
    <xf numFmtId="4" fontId="31" fillId="0" borderId="44" xfId="2" applyNumberFormat="1" applyFont="1" applyFill="1" applyBorder="1" applyAlignment="1" applyProtection="1">
      <alignment vertical="center" wrapText="1"/>
      <protection locked="0"/>
    </xf>
    <xf numFmtId="4" fontId="23" fillId="0" borderId="91" xfId="2" applyNumberFormat="1" applyFont="1" applyFill="1" applyBorder="1" applyAlignment="1" applyProtection="1">
      <alignment vertical="center"/>
      <protection locked="0"/>
    </xf>
    <xf numFmtId="4" fontId="23" fillId="0" borderId="44" xfId="2" applyNumberFormat="1" applyFont="1" applyFill="1" applyBorder="1" applyAlignment="1" applyProtection="1">
      <alignment vertical="center"/>
      <protection locked="0"/>
    </xf>
    <xf numFmtId="4" fontId="31" fillId="0" borderId="91" xfId="2" applyNumberFormat="1" applyFont="1" applyFill="1" applyBorder="1" applyAlignment="1" applyProtection="1">
      <alignment horizontal="left" vertical="center"/>
      <protection locked="0"/>
    </xf>
    <xf numFmtId="4" fontId="31" fillId="0" borderId="44" xfId="2" applyNumberFormat="1" applyFont="1" applyFill="1" applyBorder="1" applyAlignment="1" applyProtection="1">
      <alignment horizontal="left" vertical="center"/>
      <protection locked="0"/>
    </xf>
    <xf numFmtId="4" fontId="31" fillId="0" borderId="91" xfId="2" applyNumberFormat="1" applyFont="1" applyFill="1" applyBorder="1" applyAlignment="1" applyProtection="1">
      <alignment horizontal="left" vertical="center" indent="1"/>
      <protection locked="0"/>
    </xf>
    <xf numFmtId="4" fontId="31" fillId="0" borderId="44" xfId="2" applyNumberFormat="1" applyFont="1" applyFill="1" applyBorder="1" applyAlignment="1" applyProtection="1">
      <alignment horizontal="left" vertical="center" indent="1"/>
      <protection locked="0"/>
    </xf>
    <xf numFmtId="4" fontId="31" fillId="0" borderId="96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48" xfId="2" applyNumberFormat="1" applyFont="1" applyFill="1" applyBorder="1" applyAlignment="1" applyProtection="1">
      <alignment horizontal="left" vertical="center" wrapText="1"/>
      <protection locked="0"/>
    </xf>
    <xf numFmtId="4" fontId="23" fillId="0" borderId="57" xfId="2" applyNumberFormat="1" applyFont="1" applyBorder="1" applyAlignment="1" applyProtection="1">
      <alignment horizontal="left" vertical="center" wrapText="1"/>
      <protection locked="0"/>
    </xf>
    <xf numFmtId="4" fontId="23" fillId="0" borderId="42" xfId="2" applyNumberFormat="1" applyFont="1" applyBorder="1" applyAlignment="1" applyProtection="1">
      <alignment horizontal="left" vertical="center" wrapText="1"/>
      <protection locked="0"/>
    </xf>
    <xf numFmtId="4" fontId="23" fillId="0" borderId="91" xfId="2" applyNumberFormat="1" applyFont="1" applyBorder="1" applyAlignment="1" applyProtection="1">
      <alignment horizontal="left" vertical="center" wrapText="1"/>
      <protection locked="0"/>
    </xf>
    <xf numFmtId="4" fontId="23" fillId="0" borderId="44" xfId="2" applyNumberFormat="1" applyFont="1" applyBorder="1" applyAlignment="1" applyProtection="1">
      <alignment horizontal="left" vertical="center" wrapText="1"/>
      <protection locked="0"/>
    </xf>
    <xf numFmtId="4" fontId="23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23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44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2" applyFont="1" applyFill="1" applyAlignment="1">
      <alignment horizontal="left" vertical="center" wrapText="1"/>
    </xf>
    <xf numFmtId="4" fontId="23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65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90" xfId="2" applyNumberFormat="1" applyFont="1" applyFill="1" applyBorder="1" applyAlignment="1">
      <alignment horizontal="center" vertical="center"/>
    </xf>
    <xf numFmtId="4" fontId="23" fillId="2" borderId="2" xfId="2" applyNumberFormat="1" applyFont="1" applyFill="1" applyBorder="1" applyAlignment="1">
      <alignment horizontal="center" vertical="center"/>
    </xf>
    <xf numFmtId="4" fontId="20" fillId="0" borderId="3" xfId="2" applyNumberFormat="1" applyFont="1" applyBorder="1" applyAlignment="1">
      <alignment horizontal="right" vertical="center"/>
    </xf>
    <xf numFmtId="4" fontId="20" fillId="0" borderId="5" xfId="2" applyNumberFormat="1" applyFont="1" applyBorder="1" applyAlignment="1">
      <alignment horizontal="right" vertical="center"/>
    </xf>
    <xf numFmtId="4" fontId="23" fillId="2" borderId="3" xfId="2" applyNumberFormat="1" applyFont="1" applyFill="1" applyBorder="1" applyAlignment="1">
      <alignment horizontal="center" vertical="center"/>
    </xf>
    <xf numFmtId="4" fontId="23" fillId="2" borderId="5" xfId="2" applyNumberFormat="1" applyFont="1" applyFill="1" applyBorder="1" applyAlignment="1">
      <alignment horizontal="center" vertical="center"/>
    </xf>
    <xf numFmtId="4" fontId="20" fillId="0" borderId="90" xfId="2" applyNumberFormat="1" applyFont="1" applyBorder="1" applyAlignment="1">
      <alignment horizontal="right" vertical="center"/>
    </xf>
    <xf numFmtId="4" fontId="20" fillId="0" borderId="2" xfId="2" applyNumberFormat="1" applyFont="1" applyBorder="1" applyAlignment="1">
      <alignment horizontal="right" vertical="center"/>
    </xf>
    <xf numFmtId="4" fontId="23" fillId="0" borderId="3" xfId="2" applyNumberFormat="1" applyFont="1" applyFill="1" applyBorder="1" applyAlignment="1">
      <alignment horizontal="center" vertical="center"/>
    </xf>
    <xf numFmtId="4" fontId="23" fillId="0" borderId="5" xfId="2" applyNumberFormat="1" applyFont="1" applyFill="1" applyBorder="1" applyAlignment="1">
      <alignment horizontal="center" vertical="center"/>
    </xf>
    <xf numFmtId="4" fontId="18" fillId="0" borderId="3" xfId="2" applyNumberFormat="1" applyFont="1" applyFill="1" applyBorder="1" applyAlignment="1">
      <alignment horizontal="center" vertical="center"/>
    </xf>
    <xf numFmtId="4" fontId="18" fillId="0" borderId="5" xfId="2" applyNumberFormat="1" applyFont="1" applyFill="1" applyBorder="1" applyAlignment="1">
      <alignment horizontal="center" vertical="center"/>
    </xf>
    <xf numFmtId="4" fontId="23" fillId="0" borderId="96" xfId="2" applyNumberFormat="1" applyFont="1" applyBorder="1" applyAlignment="1" applyProtection="1">
      <alignment horizontal="left" vertical="center" wrapText="1"/>
      <protection locked="0"/>
    </xf>
    <xf numFmtId="4" fontId="23" fillId="0" borderId="48" xfId="2" applyNumberFormat="1" applyFont="1" applyBorder="1" applyAlignment="1" applyProtection="1">
      <alignment horizontal="left" vertical="center" wrapText="1"/>
      <protection locked="0"/>
    </xf>
    <xf numFmtId="4" fontId="23" fillId="5" borderId="3" xfId="2" applyNumberFormat="1" applyFont="1" applyFill="1" applyBorder="1" applyAlignment="1" applyProtection="1">
      <alignment horizontal="justify" vertical="center" wrapText="1"/>
      <protection locked="0"/>
    </xf>
    <xf numFmtId="4" fontId="23" fillId="5" borderId="5" xfId="2" applyNumberFormat="1" applyFont="1" applyFill="1" applyBorder="1" applyAlignment="1" applyProtection="1">
      <alignment horizontal="justify" vertical="center" wrapText="1"/>
      <protection locked="0"/>
    </xf>
    <xf numFmtId="4" fontId="20" fillId="0" borderId="91" xfId="2" applyNumberFormat="1" applyFont="1" applyBorder="1" applyAlignment="1" applyProtection="1">
      <alignment horizontal="left" vertical="center" wrapText="1"/>
      <protection locked="0"/>
    </xf>
    <xf numFmtId="4" fontId="20" fillId="0" borderId="44" xfId="2" applyNumberFormat="1" applyFont="1" applyBorder="1" applyAlignment="1" applyProtection="1">
      <alignment horizontal="left" vertical="center" wrapText="1"/>
      <protection locked="0"/>
    </xf>
    <xf numFmtId="4" fontId="31" fillId="0" borderId="80" xfId="2" applyNumberFormat="1" applyFont="1" applyFill="1" applyBorder="1" applyAlignment="1" applyProtection="1">
      <alignment horizontal="left" vertical="center" indent="1"/>
      <protection locked="0"/>
    </xf>
    <xf numFmtId="4" fontId="20" fillId="0" borderId="57" xfId="2" applyNumberFormat="1" applyFont="1" applyFill="1" applyBorder="1" applyAlignment="1" applyProtection="1">
      <alignment vertical="center"/>
      <protection locked="0"/>
    </xf>
    <xf numFmtId="4" fontId="20" fillId="0" borderId="58" xfId="2" applyNumberFormat="1" applyFont="1" applyFill="1" applyBorder="1" applyAlignment="1" applyProtection="1">
      <alignment vertical="center"/>
      <protection locked="0"/>
    </xf>
    <xf numFmtId="4" fontId="20" fillId="0" borderId="42" xfId="2" applyNumberFormat="1" applyFont="1" applyFill="1" applyBorder="1" applyAlignment="1" applyProtection="1">
      <alignment vertical="center"/>
      <protection locked="0"/>
    </xf>
    <xf numFmtId="4" fontId="20" fillId="0" borderId="91" xfId="2" applyNumberFormat="1" applyFont="1" applyFill="1" applyBorder="1" applyAlignment="1" applyProtection="1">
      <alignment vertical="center"/>
      <protection locked="0"/>
    </xf>
    <xf numFmtId="4" fontId="20" fillId="0" borderId="80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" fontId="23" fillId="0" borderId="0" xfId="2" applyNumberFormat="1" applyFont="1" applyFill="1" applyAlignment="1" applyProtection="1">
      <alignment horizontal="left" vertical="center"/>
      <protection locked="0"/>
    </xf>
    <xf numFmtId="4" fontId="23" fillId="2" borderId="3" xfId="2" applyNumberFormat="1" applyFont="1" applyFill="1" applyBorder="1" applyAlignment="1" applyProtection="1">
      <alignment horizontal="center" vertical="center"/>
      <protection locked="0"/>
    </xf>
    <xf numFmtId="4" fontId="23" fillId="2" borderId="4" xfId="2" applyNumberFormat="1" applyFont="1" applyFill="1" applyBorder="1" applyAlignment="1" applyProtection="1">
      <alignment horizontal="center" vertical="center"/>
      <protection locked="0"/>
    </xf>
    <xf numFmtId="4" fontId="23" fillId="2" borderId="5" xfId="2" applyNumberFormat="1" applyFont="1" applyFill="1" applyBorder="1" applyAlignment="1" applyProtection="1">
      <alignment horizontal="center" vertical="center"/>
      <protection locked="0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18" fillId="0" borderId="4" xfId="2" applyNumberFormat="1" applyFont="1" applyFill="1" applyBorder="1" applyAlignment="1" applyProtection="1">
      <alignment vertical="center" wrapText="1"/>
      <protection locked="0"/>
    </xf>
    <xf numFmtId="4" fontId="18" fillId="0" borderId="5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Border="1" applyAlignment="1" applyProtection="1">
      <alignment horizontal="left" vertical="center" wrapText="1"/>
      <protection locked="0"/>
    </xf>
    <xf numFmtId="4" fontId="18" fillId="0" borderId="4" xfId="2" applyNumberFormat="1" applyFont="1" applyBorder="1" applyAlignment="1" applyProtection="1">
      <alignment horizontal="left" vertical="center" wrapText="1"/>
      <protection locked="0"/>
    </xf>
    <xf numFmtId="4" fontId="18" fillId="0" borderId="5" xfId="2" applyNumberFormat="1" applyFont="1" applyBorder="1" applyAlignment="1" applyProtection="1">
      <alignment horizontal="left" vertical="center" wrapText="1"/>
      <protection locked="0"/>
    </xf>
    <xf numFmtId="0" fontId="18" fillId="2" borderId="3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4" fontId="32" fillId="0" borderId="57" xfId="2" applyNumberFormat="1" applyFont="1" applyFill="1" applyBorder="1" applyAlignment="1" applyProtection="1">
      <alignment vertical="center" wrapText="1"/>
      <protection locked="0"/>
    </xf>
    <xf numFmtId="4" fontId="32" fillId="0" borderId="58" xfId="2" applyNumberFormat="1" applyFont="1" applyFill="1" applyBorder="1" applyAlignment="1" applyProtection="1">
      <alignment vertical="center" wrapText="1"/>
      <protection locked="0"/>
    </xf>
    <xf numFmtId="4" fontId="32" fillId="0" borderId="42" xfId="2" applyNumberFormat="1" applyFont="1" applyFill="1" applyBorder="1" applyAlignment="1" applyProtection="1">
      <alignment vertical="center" wrapText="1"/>
      <protection locked="0"/>
    </xf>
    <xf numFmtId="4" fontId="32" fillId="0" borderId="91" xfId="2" applyNumberFormat="1" applyFont="1" applyFill="1" applyBorder="1" applyAlignment="1" applyProtection="1">
      <alignment vertical="center" wrapText="1"/>
      <protection locked="0"/>
    </xf>
    <xf numFmtId="4" fontId="32" fillId="0" borderId="80" xfId="2" applyNumberFormat="1" applyFont="1" applyFill="1" applyBorder="1" applyAlignment="1" applyProtection="1">
      <alignment vertical="center" wrapText="1"/>
      <protection locked="0"/>
    </xf>
    <xf numFmtId="4" fontId="32" fillId="0" borderId="44" xfId="2" applyNumberFormat="1" applyFont="1" applyFill="1" applyBorder="1" applyAlignment="1" applyProtection="1">
      <alignment vertical="center" wrapText="1"/>
      <protection locked="0"/>
    </xf>
    <xf numFmtId="4" fontId="20" fillId="0" borderId="91" xfId="2" applyNumberFormat="1" applyFont="1" applyFill="1" applyBorder="1" applyAlignment="1" applyProtection="1">
      <alignment vertical="center" wrapText="1"/>
      <protection locked="0"/>
    </xf>
    <xf numFmtId="4" fontId="20" fillId="0" borderId="80" xfId="2" applyNumberFormat="1" applyFont="1" applyFill="1" applyBorder="1" applyAlignment="1" applyProtection="1">
      <alignment vertical="center" wrapText="1"/>
      <protection locked="0"/>
    </xf>
    <xf numFmtId="4" fontId="20" fillId="0" borderId="44" xfId="2" applyNumberFormat="1" applyFont="1" applyFill="1" applyBorder="1" applyAlignment="1" applyProtection="1">
      <alignment vertical="center" wrapText="1"/>
      <protection locked="0"/>
    </xf>
    <xf numFmtId="4" fontId="18" fillId="2" borderId="3" xfId="2" applyNumberFormat="1" applyFont="1" applyFill="1" applyBorder="1" applyAlignment="1" applyProtection="1">
      <alignment horizontal="left" vertical="center"/>
      <protection locked="0"/>
    </xf>
    <xf numFmtId="4" fontId="18" fillId="2" borderId="4" xfId="2" applyNumberFormat="1" applyFont="1" applyFill="1" applyBorder="1" applyAlignment="1" applyProtection="1">
      <alignment horizontal="left" vertical="center"/>
      <protection locked="0"/>
    </xf>
    <xf numFmtId="4" fontId="18" fillId="2" borderId="5" xfId="2" applyNumberFormat="1" applyFont="1" applyFill="1" applyBorder="1" applyAlignment="1" applyProtection="1">
      <alignment horizontal="left" vertical="center"/>
      <protection locked="0"/>
    </xf>
    <xf numFmtId="4" fontId="23" fillId="0" borderId="80" xfId="2" applyNumberFormat="1" applyFont="1" applyFill="1" applyBorder="1" applyAlignment="1" applyProtection="1">
      <alignment vertical="center"/>
      <protection locked="0"/>
    </xf>
    <xf numFmtId="4" fontId="22" fillId="0" borderId="91" xfId="2" applyNumberFormat="1" applyFont="1" applyFill="1" applyBorder="1" applyAlignment="1" applyProtection="1">
      <alignment vertical="center" wrapText="1"/>
      <protection locked="0"/>
    </xf>
    <xf numFmtId="4" fontId="22" fillId="0" borderId="80" xfId="2" applyNumberFormat="1" applyFont="1" applyFill="1" applyBorder="1" applyAlignment="1" applyProtection="1">
      <alignment vertical="center" wrapText="1"/>
      <protection locked="0"/>
    </xf>
    <xf numFmtId="4" fontId="22" fillId="0" borderId="44" xfId="2" applyNumberFormat="1" applyFont="1" applyFill="1" applyBorder="1" applyAlignment="1" applyProtection="1">
      <alignment vertical="center" wrapText="1"/>
      <protection locked="0"/>
    </xf>
    <xf numFmtId="4" fontId="31" fillId="0" borderId="80" xfId="2" applyNumberFormat="1" applyFont="1" applyFill="1" applyBorder="1" applyAlignment="1" applyProtection="1">
      <alignment vertical="center" wrapText="1"/>
      <protection locked="0"/>
    </xf>
    <xf numFmtId="4" fontId="31" fillId="0" borderId="91" xfId="2" applyNumberFormat="1" applyFont="1" applyFill="1" applyBorder="1" applyAlignment="1">
      <alignment vertical="center" wrapText="1"/>
    </xf>
    <xf numFmtId="4" fontId="31" fillId="0" borderId="80" xfId="2" applyNumberFormat="1" applyFont="1" applyFill="1" applyBorder="1" applyAlignment="1">
      <alignment vertical="center" wrapText="1"/>
    </xf>
    <xf numFmtId="4" fontId="31" fillId="0" borderId="44" xfId="2" applyNumberFormat="1" applyFont="1" applyFill="1" applyBorder="1" applyAlignment="1">
      <alignment vertical="center" wrapText="1"/>
    </xf>
    <xf numFmtId="4" fontId="32" fillId="0" borderId="96" xfId="2" applyNumberFormat="1" applyFont="1" applyFill="1" applyBorder="1" applyAlignment="1" applyProtection="1">
      <alignment vertical="center" wrapText="1"/>
      <protection locked="0"/>
    </xf>
    <xf numFmtId="4" fontId="32" fillId="0" borderId="103" xfId="2" applyNumberFormat="1" applyFont="1" applyFill="1" applyBorder="1" applyAlignment="1" applyProtection="1">
      <alignment vertical="center" wrapText="1"/>
      <protection locked="0"/>
    </xf>
    <xf numFmtId="4" fontId="32" fillId="0" borderId="48" xfId="2" applyNumberFormat="1" applyFont="1" applyFill="1" applyBorder="1" applyAlignment="1" applyProtection="1">
      <alignment vertical="center" wrapText="1"/>
      <protection locked="0"/>
    </xf>
    <xf numFmtId="4" fontId="23" fillId="0" borderId="57" xfId="2" applyNumberFormat="1" applyFont="1" applyFill="1" applyBorder="1" applyAlignment="1" applyProtection="1">
      <alignment vertical="center" wrapText="1"/>
      <protection locked="0"/>
    </xf>
    <xf numFmtId="4" fontId="23" fillId="0" borderId="58" xfId="2" applyNumberFormat="1" applyFont="1" applyFill="1" applyBorder="1" applyAlignment="1" applyProtection="1">
      <alignment vertical="center" wrapText="1"/>
      <protection locked="0"/>
    </xf>
    <xf numFmtId="4" fontId="23" fillId="0" borderId="42" xfId="2" applyNumberFormat="1" applyFont="1" applyFill="1" applyBorder="1" applyAlignment="1" applyProtection="1">
      <alignment vertical="center" wrapText="1"/>
      <protection locked="0"/>
    </xf>
    <xf numFmtId="4" fontId="23" fillId="0" borderId="91" xfId="2" applyNumberFormat="1" applyFont="1" applyFill="1" applyBorder="1" applyAlignment="1" applyProtection="1">
      <alignment vertical="center" wrapText="1"/>
      <protection locked="0"/>
    </xf>
    <xf numFmtId="4" fontId="23" fillId="0" borderId="80" xfId="2" applyNumberFormat="1" applyFont="1" applyFill="1" applyBorder="1" applyAlignment="1" applyProtection="1">
      <alignment vertical="center" wrapText="1"/>
      <protection locked="0"/>
    </xf>
    <xf numFmtId="4" fontId="23" fillId="0" borderId="44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Fill="1" applyBorder="1" applyAlignment="1" applyProtection="1">
      <alignment vertical="center"/>
      <protection locked="0"/>
    </xf>
    <xf numFmtId="4" fontId="18" fillId="0" borderId="4" xfId="2" applyNumberFormat="1" applyFont="1" applyFill="1" applyBorder="1" applyAlignment="1" applyProtection="1">
      <alignment vertical="center"/>
      <protection locked="0"/>
    </xf>
    <xf numFmtId="4" fontId="18" fillId="0" borderId="5" xfId="2" applyNumberFormat="1" applyFont="1" applyFill="1" applyBorder="1" applyAlignment="1" applyProtection="1">
      <alignment vertical="center"/>
      <protection locked="0"/>
    </xf>
    <xf numFmtId="4" fontId="32" fillId="0" borderId="57" xfId="2" applyNumberFormat="1" applyFont="1" applyFill="1" applyBorder="1" applyAlignment="1" applyProtection="1">
      <alignment vertical="center"/>
      <protection locked="0"/>
    </xf>
    <xf numFmtId="4" fontId="32" fillId="0" borderId="58" xfId="2" applyNumberFormat="1" applyFont="1" applyFill="1" applyBorder="1" applyAlignment="1" applyProtection="1">
      <alignment vertical="center"/>
      <protection locked="0"/>
    </xf>
    <xf numFmtId="4" fontId="32" fillId="0" borderId="42" xfId="2" applyNumberFormat="1" applyFont="1" applyFill="1" applyBorder="1" applyAlignment="1" applyProtection="1">
      <alignment vertical="center"/>
      <protection locked="0"/>
    </xf>
    <xf numFmtId="4" fontId="32" fillId="0" borderId="92" xfId="2" applyNumberFormat="1" applyFont="1" applyFill="1" applyBorder="1" applyAlignment="1" applyProtection="1">
      <alignment vertical="center"/>
      <protection locked="0"/>
    </xf>
    <xf numFmtId="4" fontId="32" fillId="0" borderId="88" xfId="2" applyNumberFormat="1" applyFont="1" applyFill="1" applyBorder="1" applyAlignment="1" applyProtection="1">
      <alignment vertical="center"/>
      <protection locked="0"/>
    </xf>
    <xf numFmtId="4" fontId="32" fillId="0" borderId="63" xfId="2" applyNumberFormat="1" applyFont="1" applyFill="1" applyBorder="1" applyAlignment="1" applyProtection="1">
      <alignment vertical="center"/>
      <protection locked="0"/>
    </xf>
    <xf numFmtId="4" fontId="32" fillId="0" borderId="91" xfId="2" applyNumberFormat="1" applyFont="1" applyFill="1" applyBorder="1" applyAlignment="1" applyProtection="1">
      <alignment vertical="center"/>
      <protection locked="0"/>
    </xf>
    <xf numFmtId="4" fontId="32" fillId="0" borderId="80" xfId="2" applyNumberFormat="1" applyFont="1" applyFill="1" applyBorder="1" applyAlignment="1" applyProtection="1">
      <alignment vertical="center"/>
      <protection locked="0"/>
    </xf>
    <xf numFmtId="4" fontId="32" fillId="0" borderId="44" xfId="2" applyNumberFormat="1" applyFont="1" applyFill="1" applyBorder="1" applyAlignment="1" applyProtection="1">
      <alignment vertical="center"/>
      <protection locked="0"/>
    </xf>
    <xf numFmtId="4" fontId="18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2" borderId="4" xfId="2" applyNumberFormat="1" applyFont="1" applyFill="1" applyBorder="1" applyAlignment="1" applyProtection="1">
      <alignment horizontal="center" vertical="center"/>
      <protection locked="0"/>
    </xf>
    <xf numFmtId="4" fontId="18" fillId="2" borderId="5" xfId="2" applyNumberFormat="1" applyFont="1" applyFill="1" applyBorder="1" applyAlignment="1" applyProtection="1">
      <alignment horizontal="center" vertical="center"/>
      <protection locked="0"/>
    </xf>
    <xf numFmtId="4" fontId="18" fillId="0" borderId="90" xfId="2" applyNumberFormat="1" applyFont="1" applyFill="1" applyBorder="1" applyAlignment="1" applyProtection="1">
      <alignment vertical="center" wrapText="1"/>
      <protection locked="0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18" fillId="0" borderId="2" xfId="2" applyNumberFormat="1" applyFont="1" applyFill="1" applyBorder="1" applyAlignment="1" applyProtection="1">
      <alignment vertical="center" wrapText="1"/>
      <protection locked="0"/>
    </xf>
    <xf numFmtId="4" fontId="32" fillId="0" borderId="28" xfId="2" applyNumberFormat="1" applyFont="1" applyFill="1" applyBorder="1" applyAlignment="1" applyProtection="1">
      <alignment vertical="center" wrapText="1"/>
      <protection locked="0"/>
    </xf>
    <xf numFmtId="4" fontId="32" fillId="0" borderId="0" xfId="2" applyNumberFormat="1" applyFont="1" applyFill="1" applyBorder="1" applyAlignment="1" applyProtection="1">
      <alignment vertical="center" wrapText="1"/>
      <protection locked="0"/>
    </xf>
    <xf numFmtId="4" fontId="32" fillId="0" borderId="29" xfId="2" applyNumberFormat="1" applyFont="1" applyFill="1" applyBorder="1" applyAlignment="1" applyProtection="1">
      <alignment vertical="center" wrapText="1"/>
      <protection locked="0"/>
    </xf>
    <xf numFmtId="14" fontId="21" fillId="0" borderId="0" xfId="2" applyNumberFormat="1" applyFont="1" applyBorder="1" applyAlignment="1">
      <alignment horizontal="center" wrapText="1"/>
    </xf>
    <xf numFmtId="0" fontId="21" fillId="0" borderId="0" xfId="2" applyFont="1" applyBorder="1" applyAlignment="1">
      <alignment horizontal="center" wrapText="1"/>
    </xf>
    <xf numFmtId="0" fontId="21" fillId="0" borderId="0" xfId="2" applyFont="1" applyAlignment="1">
      <alignment horizontal="center" wrapText="1"/>
    </xf>
    <xf numFmtId="0" fontId="21" fillId="0" borderId="0" xfId="2" applyFont="1" applyAlignment="1"/>
    <xf numFmtId="4" fontId="23" fillId="0" borderId="0" xfId="2" applyNumberFormat="1" applyFont="1" applyFill="1" applyAlignment="1">
      <alignment horizontal="left" vertical="center"/>
    </xf>
    <xf numFmtId="4" fontId="20" fillId="0" borderId="3" xfId="2" applyNumberFormat="1" applyFont="1" applyBorder="1" applyAlignment="1">
      <alignment vertical="center" wrapText="1"/>
    </xf>
    <xf numFmtId="4" fontId="20" fillId="0" borderId="5" xfId="2" applyNumberFormat="1" applyFont="1" applyBorder="1" applyAlignment="1">
      <alignment vertical="center" wrapText="1"/>
    </xf>
    <xf numFmtId="4" fontId="23" fillId="0" borderId="0" xfId="2" applyNumberFormat="1" applyFont="1" applyAlignment="1">
      <alignment horizontal="left" vertical="center" wrapText="1"/>
    </xf>
    <xf numFmtId="0" fontId="17" fillId="0" borderId="0" xfId="2" applyFont="1" applyAlignment="1">
      <alignment vertical="center" wrapText="1"/>
    </xf>
    <xf numFmtId="4" fontId="23" fillId="5" borderId="6" xfId="2" applyNumberFormat="1" applyFont="1" applyFill="1" applyBorder="1" applyAlignment="1">
      <alignment horizontal="center" vertical="center"/>
    </xf>
    <xf numFmtId="4" fontId="23" fillId="5" borderId="89" xfId="2" applyNumberFormat="1" applyFont="1" applyFill="1" applyBorder="1" applyAlignment="1">
      <alignment horizontal="center" vertical="center"/>
    </xf>
    <xf numFmtId="4" fontId="23" fillId="5" borderId="1" xfId="2" applyNumberFormat="1" applyFont="1" applyFill="1" applyBorder="1" applyAlignment="1">
      <alignment horizontal="center" vertical="center"/>
    </xf>
    <xf numFmtId="4" fontId="18" fillId="2" borderId="102" xfId="2" applyNumberFormat="1" applyFont="1" applyFill="1" applyBorder="1" applyAlignment="1">
      <alignment horizontal="center" vertical="center" wrapText="1"/>
    </xf>
    <xf numFmtId="4" fontId="17" fillId="2" borderId="104" xfId="2" applyNumberFormat="1" applyFont="1" applyFill="1" applyBorder="1" applyAlignment="1">
      <alignment horizontal="center" vertical="center"/>
    </xf>
    <xf numFmtId="4" fontId="17" fillId="2" borderId="94" xfId="2" applyNumberFormat="1" applyFont="1" applyFill="1" applyBorder="1" applyAlignment="1">
      <alignment horizontal="center" vertical="center"/>
    </xf>
    <xf numFmtId="4" fontId="20" fillId="0" borderId="122" xfId="2" applyNumberFormat="1" applyFont="1" applyFill="1" applyBorder="1" applyAlignment="1">
      <alignment vertical="center" wrapText="1"/>
    </xf>
    <xf numFmtId="4" fontId="20" fillId="0" borderId="42" xfId="2" applyNumberFormat="1" applyFont="1" applyFill="1" applyBorder="1" applyAlignment="1">
      <alignment vertical="center" wrapText="1"/>
    </xf>
    <xf numFmtId="0" fontId="19" fillId="0" borderId="0" xfId="2" applyFont="1" applyFill="1" applyAlignment="1">
      <alignment horizontal="left" wrapText="1"/>
    </xf>
    <xf numFmtId="14" fontId="16" fillId="0" borderId="0" xfId="2" applyNumberFormat="1" applyFont="1" applyBorder="1" applyAlignment="1">
      <alignment horizontal="left" wrapText="1"/>
    </xf>
    <xf numFmtId="0" fontId="16" fillId="0" borderId="0" xfId="2" applyFont="1" applyBorder="1" applyAlignment="1">
      <alignment horizontal="left" wrapText="1"/>
    </xf>
    <xf numFmtId="0" fontId="19" fillId="0" borderId="0" xfId="2" applyFont="1" applyAlignment="1">
      <alignment horizontal="left" wrapText="1"/>
    </xf>
    <xf numFmtId="0" fontId="27" fillId="0" borderId="0" xfId="2" applyFont="1" applyAlignment="1">
      <alignment horizontal="left"/>
    </xf>
    <xf numFmtId="0" fontId="26" fillId="0" borderId="0" xfId="2" applyFont="1" applyAlignment="1"/>
    <xf numFmtId="0" fontId="16" fillId="3" borderId="27" xfId="2" applyFont="1" applyFill="1" applyBorder="1" applyAlignment="1">
      <alignment horizontal="center" wrapText="1"/>
    </xf>
    <xf numFmtId="0" fontId="17" fillId="0" borderId="59" xfId="2" applyFont="1" applyBorder="1" applyAlignment="1">
      <alignment horizontal="center" wrapText="1"/>
    </xf>
    <xf numFmtId="0" fontId="16" fillId="3" borderId="57" xfId="2" applyFont="1" applyFill="1" applyBorder="1" applyAlignment="1">
      <alignment horizontal="center" wrapText="1"/>
    </xf>
    <xf numFmtId="0" fontId="16" fillId="3" borderId="58" xfId="2" applyFont="1" applyFill="1" applyBorder="1" applyAlignment="1">
      <alignment horizontal="center" wrapText="1"/>
    </xf>
    <xf numFmtId="0" fontId="16" fillId="3" borderId="42" xfId="2" applyFont="1" applyFill="1" applyBorder="1" applyAlignment="1">
      <alignment horizontal="center" wrapText="1"/>
    </xf>
    <xf numFmtId="0" fontId="16" fillId="3" borderId="6" xfId="6" applyFont="1" applyFill="1" applyBorder="1" applyAlignment="1">
      <alignment horizontal="center" vertical="center" wrapText="1"/>
    </xf>
    <xf numFmtId="0" fontId="16" fillId="3" borderId="26" xfId="6" applyFont="1" applyFill="1" applyBorder="1" applyAlignment="1">
      <alignment horizontal="center" vertical="center" wrapText="1"/>
    </xf>
    <xf numFmtId="0" fontId="17" fillId="0" borderId="28" xfId="6" applyFont="1" applyBorder="1" applyAlignment="1">
      <alignment horizontal="center" vertical="center" wrapText="1"/>
    </xf>
    <xf numFmtId="0" fontId="17" fillId="0" borderId="29" xfId="6" applyFont="1" applyBorder="1" applyAlignment="1">
      <alignment horizontal="center" vertical="center" wrapText="1"/>
    </xf>
    <xf numFmtId="0" fontId="17" fillId="0" borderId="11" xfId="6" applyFont="1" applyBorder="1" applyAlignment="1">
      <alignment horizontal="center" vertical="center" wrapText="1"/>
    </xf>
    <xf numFmtId="0" fontId="17" fillId="0" borderId="31" xfId="6" applyFont="1" applyBorder="1" applyAlignment="1">
      <alignment horizontal="center" vertical="center" wrapText="1"/>
    </xf>
    <xf numFmtId="0" fontId="16" fillId="3" borderId="27" xfId="6" applyFont="1" applyFill="1" applyBorder="1" applyAlignment="1">
      <alignment horizontal="center" vertical="center" wrapText="1"/>
    </xf>
    <xf numFmtId="0" fontId="17" fillId="0" borderId="30" xfId="6" applyFont="1" applyBorder="1" applyAlignment="1">
      <alignment horizontal="center" vertical="center" wrapText="1"/>
    </xf>
    <xf numFmtId="0" fontId="17" fillId="0" borderId="32" xfId="6" applyFont="1" applyBorder="1" applyAlignment="1">
      <alignment horizontal="center" vertical="center" wrapText="1"/>
    </xf>
    <xf numFmtId="0" fontId="16" fillId="4" borderId="16" xfId="6" applyFont="1" applyFill="1" applyBorder="1"/>
    <xf numFmtId="0" fontId="16" fillId="4" borderId="19" xfId="6" applyFont="1" applyFill="1" applyBorder="1"/>
    <xf numFmtId="0" fontId="24" fillId="0" borderId="33" xfId="6" applyFont="1" applyBorder="1"/>
    <xf numFmtId="0" fontId="24" fillId="0" borderId="34" xfId="6" applyFont="1" applyBorder="1"/>
    <xf numFmtId="4" fontId="23" fillId="0" borderId="35" xfId="6" applyNumberFormat="1" applyFont="1" applyFill="1" applyBorder="1" applyAlignment="1">
      <alignment vertical="center"/>
    </xf>
    <xf numFmtId="4" fontId="23" fillId="0" borderId="18" xfId="6" applyNumberFormat="1" applyFont="1" applyFill="1" applyBorder="1" applyAlignment="1">
      <alignment vertical="center"/>
    </xf>
    <xf numFmtId="0" fontId="24" fillId="0" borderId="16" xfId="2" applyFont="1" applyFill="1" applyBorder="1" applyAlignment="1">
      <alignment horizontal="left" wrapText="1" indent="1"/>
    </xf>
    <xf numFmtId="0" fontId="24" fillId="0" borderId="76" xfId="2" applyFont="1" applyFill="1" applyBorder="1" applyAlignment="1">
      <alignment horizontal="left" wrapText="1" indent="1"/>
    </xf>
    <xf numFmtId="0" fontId="24" fillId="0" borderId="37" xfId="2" applyFont="1" applyFill="1" applyBorder="1" applyAlignment="1">
      <alignment horizontal="left" wrapText="1" indent="1"/>
    </xf>
    <xf numFmtId="0" fontId="24" fillId="0" borderId="118" xfId="2" applyFont="1" applyFill="1" applyBorder="1" applyAlignment="1">
      <alignment horizontal="left" wrapText="1" indent="1"/>
    </xf>
    <xf numFmtId="0" fontId="26" fillId="0" borderId="0" xfId="2" applyFont="1" applyFill="1" applyAlignment="1">
      <alignment vertical="center"/>
    </xf>
    <xf numFmtId="0" fontId="21" fillId="0" borderId="5" xfId="2" applyFont="1" applyBorder="1" applyAlignment="1">
      <alignment horizontal="center" vertical="center"/>
    </xf>
    <xf numFmtId="0" fontId="27" fillId="0" borderId="0" xfId="2" applyFont="1" applyFill="1" applyAlignment="1">
      <alignment horizontal="left"/>
    </xf>
    <xf numFmtId="0" fontId="26" fillId="0" borderId="0" xfId="2" applyFont="1" applyFill="1" applyAlignment="1"/>
    <xf numFmtId="0" fontId="16" fillId="3" borderId="74" xfId="2" applyFont="1" applyFill="1" applyBorder="1" applyAlignment="1">
      <alignment wrapText="1"/>
    </xf>
    <xf numFmtId="0" fontId="16" fillId="3" borderId="75" xfId="2" applyFont="1" applyFill="1" applyBorder="1" applyAlignment="1">
      <alignment wrapText="1"/>
    </xf>
    <xf numFmtId="0" fontId="21" fillId="0" borderId="16" xfId="2" applyFont="1" applyBorder="1" applyAlignment="1">
      <alignment wrapText="1"/>
    </xf>
    <xf numFmtId="0" fontId="21" fillId="0" borderId="76" xfId="2" applyFont="1" applyBorder="1" applyAlignment="1">
      <alignment wrapText="1"/>
    </xf>
    <xf numFmtId="0" fontId="21" fillId="0" borderId="77" xfId="2" applyFont="1" applyBorder="1" applyAlignment="1">
      <alignment wrapText="1"/>
    </xf>
    <xf numFmtId="0" fontId="21" fillId="0" borderId="78" xfId="2" applyFont="1" applyBorder="1" applyAlignment="1">
      <alignment wrapText="1"/>
    </xf>
    <xf numFmtId="0" fontId="24" fillId="0" borderId="11" xfId="2" applyFont="1" applyFill="1" applyBorder="1" applyAlignment="1">
      <alignment horizontal="left" wrapText="1" indent="1"/>
    </xf>
    <xf numFmtId="0" fontId="24" fillId="0" borderId="13" xfId="2" applyFont="1" applyFill="1" applyBorder="1" applyAlignment="1">
      <alignment horizontal="left" wrapText="1" indent="1"/>
    </xf>
    <xf numFmtId="4" fontId="17" fillId="0" borderId="91" xfId="2" applyNumberFormat="1" applyFont="1" applyFill="1" applyBorder="1" applyAlignment="1" applyProtection="1">
      <alignment horizontal="left" vertical="center" wrapText="1" indent="2"/>
      <protection locked="0"/>
    </xf>
    <xf numFmtId="0" fontId="17" fillId="0" borderId="80" xfId="2" applyFont="1" applyFill="1" applyBorder="1" applyAlignment="1">
      <alignment horizontal="left" vertical="center" wrapText="1" indent="2"/>
    </xf>
    <xf numFmtId="0" fontId="17" fillId="0" borderId="44" xfId="2" applyFont="1" applyFill="1" applyBorder="1" applyAlignment="1">
      <alignment horizontal="left" vertical="center" wrapText="1" indent="2"/>
    </xf>
    <xf numFmtId="4" fontId="17" fillId="0" borderId="92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88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63" xfId="2" applyNumberFormat="1" applyFont="1" applyFill="1" applyBorder="1" applyAlignment="1" applyProtection="1">
      <alignment horizontal="left" vertical="center" wrapText="1"/>
      <protection locked="0"/>
    </xf>
    <xf numFmtId="164" fontId="23" fillId="2" borderId="3" xfId="1" applyFont="1" applyFill="1" applyBorder="1" applyAlignment="1" applyProtection="1">
      <alignment horizontal="left" vertical="center" wrapText="1"/>
      <protection locked="0"/>
    </xf>
    <xf numFmtId="164" fontId="23" fillId="2" borderId="4" xfId="1" applyFont="1" applyFill="1" applyBorder="1" applyAlignment="1" applyProtection="1">
      <alignment horizontal="left" vertical="center" wrapText="1"/>
      <protection locked="0"/>
    </xf>
    <xf numFmtId="164" fontId="23" fillId="2" borderId="5" xfId="1" applyFont="1" applyFill="1" applyBorder="1" applyAlignment="1" applyProtection="1">
      <alignment horizontal="left" vertical="center" wrapText="1"/>
      <protection locked="0"/>
    </xf>
    <xf numFmtId="4" fontId="29" fillId="0" borderId="0" xfId="2" applyNumberFormat="1" applyFont="1" applyFill="1" applyAlignment="1" applyProtection="1">
      <alignment horizontal="left" vertical="center"/>
      <protection locked="0"/>
    </xf>
    <xf numFmtId="4" fontId="18" fillId="0" borderId="0" xfId="2" applyNumberFormat="1" applyFont="1" applyFill="1" applyBorder="1" applyAlignment="1" applyProtection="1">
      <alignment horizontal="left" vertical="center"/>
      <protection locked="0"/>
    </xf>
    <xf numFmtId="0" fontId="21" fillId="0" borderId="0" xfId="2" applyFont="1" applyFill="1" applyAlignment="1">
      <alignment horizontal="left" vertical="center"/>
    </xf>
    <xf numFmtId="4" fontId="18" fillId="2" borderId="6" xfId="2" applyNumberFormat="1" applyFont="1" applyFill="1" applyBorder="1" applyAlignment="1" applyProtection="1">
      <alignment horizontal="center" vertical="center"/>
      <protection locked="0"/>
    </xf>
    <xf numFmtId="4" fontId="18" fillId="2" borderId="89" xfId="2" applyNumberFormat="1" applyFont="1" applyFill="1" applyBorder="1" applyAlignment="1" applyProtection="1">
      <alignment horizontal="center" vertical="center"/>
      <protection locked="0"/>
    </xf>
    <xf numFmtId="4" fontId="18" fillId="2" borderId="26" xfId="2" applyNumberFormat="1" applyFont="1" applyFill="1" applyBorder="1" applyAlignment="1" applyProtection="1">
      <alignment horizontal="center" vertical="center"/>
      <protection locked="0"/>
    </xf>
    <xf numFmtId="4" fontId="18" fillId="2" borderId="90" xfId="2" applyNumberFormat="1" applyFont="1" applyFill="1" applyBorder="1" applyAlignment="1" applyProtection="1">
      <alignment horizontal="center" vertical="center"/>
      <protection locked="0"/>
    </xf>
    <xf numFmtId="4" fontId="18" fillId="2" borderId="1" xfId="2" applyNumberFormat="1" applyFont="1" applyFill="1" applyBorder="1" applyAlignment="1" applyProtection="1">
      <alignment horizontal="center" vertical="center"/>
      <protection locked="0"/>
    </xf>
    <xf numFmtId="4" fontId="18" fillId="2" borderId="2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30" xfId="2" applyNumberFormat="1" applyFont="1" applyFill="1" applyBorder="1" applyAlignment="1" applyProtection="1">
      <alignment horizontal="center" vertical="center" wrapText="1"/>
      <protection locked="0"/>
    </xf>
    <xf numFmtId="4" fontId="17" fillId="0" borderId="58" xfId="2" applyNumberFormat="1" applyFont="1" applyFill="1" applyBorder="1" applyAlignment="1" applyProtection="1">
      <alignment horizontal="left" vertical="center" wrapText="1"/>
      <protection locked="0"/>
    </xf>
    <xf numFmtId="4" fontId="32" fillId="0" borderId="91" xfId="2" applyNumberFormat="1" applyFont="1" applyFill="1" applyBorder="1" applyAlignment="1">
      <alignment horizontal="left" vertical="center" wrapText="1"/>
    </xf>
    <xf numFmtId="0" fontId="17" fillId="0" borderId="5" xfId="2" applyFont="1" applyFill="1" applyBorder="1" applyAlignment="1">
      <alignment vertical="center"/>
    </xf>
    <xf numFmtId="4" fontId="23" fillId="2" borderId="57" xfId="2" applyNumberFormat="1" applyFont="1" applyFill="1" applyBorder="1" applyAlignment="1" applyProtection="1">
      <alignment vertical="center" wrapText="1"/>
      <protection locked="0"/>
    </xf>
    <xf numFmtId="0" fontId="17" fillId="2" borderId="93" xfId="2" applyFont="1" applyFill="1" applyBorder="1" applyAlignment="1">
      <alignment vertical="center"/>
    </xf>
    <xf numFmtId="4" fontId="31" fillId="0" borderId="91" xfId="2" applyNumberFormat="1" applyFont="1" applyFill="1" applyBorder="1" applyAlignment="1">
      <alignment horizontal="left" vertical="center"/>
    </xf>
    <xf numFmtId="0" fontId="26" fillId="0" borderId="0" xfId="2" applyFont="1" applyFill="1" applyAlignment="1">
      <alignment vertical="center" wrapText="1"/>
    </xf>
    <xf numFmtId="4" fontId="29" fillId="0" borderId="0" xfId="2" applyNumberFormat="1" applyFont="1" applyFill="1" applyBorder="1" applyAlignment="1">
      <alignment horizontal="left" vertical="center" wrapText="1"/>
    </xf>
    <xf numFmtId="0" fontId="17" fillId="0" borderId="5" xfId="2" applyFont="1" applyBorder="1" applyAlignment="1">
      <alignment vertical="center"/>
    </xf>
    <xf numFmtId="4" fontId="31" fillId="0" borderId="91" xfId="2" applyNumberFormat="1" applyFont="1" applyFill="1" applyBorder="1" applyAlignment="1">
      <alignment horizontal="left" vertical="center" wrapText="1"/>
    </xf>
    <xf numFmtId="4" fontId="23" fillId="5" borderId="5" xfId="2" applyNumberFormat="1" applyFont="1" applyFill="1" applyBorder="1" applyAlignment="1" applyProtection="1">
      <alignment vertical="center" wrapText="1"/>
      <protection locked="0"/>
    </xf>
    <xf numFmtId="4" fontId="23" fillId="0" borderId="96" xfId="2" applyNumberFormat="1" applyFont="1" applyBorder="1" applyAlignment="1" applyProtection="1">
      <alignment horizontal="justify" vertical="center"/>
      <protection locked="0"/>
    </xf>
    <xf numFmtId="4" fontId="23" fillId="0" borderId="48" xfId="2" applyNumberFormat="1" applyFont="1" applyBorder="1" applyAlignment="1" applyProtection="1">
      <alignment horizontal="justify" vertical="center"/>
      <protection locked="0"/>
    </xf>
    <xf numFmtId="4" fontId="23" fillId="5" borderId="3" xfId="2" applyNumberFormat="1" applyFont="1" applyFill="1" applyBorder="1" applyAlignment="1" applyProtection="1">
      <alignment horizontal="justify" vertical="center"/>
      <protection locked="0"/>
    </xf>
    <xf numFmtId="4" fontId="23" fillId="5" borderId="5" xfId="2" applyNumberFormat="1" applyFont="1" applyFill="1" applyBorder="1" applyAlignment="1" applyProtection="1">
      <alignment horizontal="justify" vertical="center"/>
      <protection locked="0"/>
    </xf>
    <xf numFmtId="4" fontId="18" fillId="5" borderId="3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5" xfId="2" applyFont="1" applyBorder="1" applyAlignment="1">
      <alignment horizontal="left" vertical="center"/>
    </xf>
    <xf numFmtId="4" fontId="31" fillId="0" borderId="91" xfId="2" applyNumberFormat="1" applyFont="1" applyBorder="1" applyAlignment="1" applyProtection="1">
      <alignment horizontal="justify" vertical="center"/>
      <protection locked="0"/>
    </xf>
    <xf numFmtId="4" fontId="31" fillId="0" borderId="44" xfId="2" applyNumberFormat="1" applyFont="1" applyBorder="1" applyAlignment="1" applyProtection="1">
      <alignment horizontal="justify" vertical="center"/>
      <protection locked="0"/>
    </xf>
    <xf numFmtId="4" fontId="23" fillId="0" borderId="101" xfId="2" applyNumberFormat="1" applyFont="1" applyBorder="1" applyAlignment="1" applyProtection="1">
      <alignment horizontal="justify" vertical="center"/>
      <protection locked="0"/>
    </xf>
    <xf numFmtId="4" fontId="23" fillId="0" borderId="85" xfId="2" applyNumberFormat="1" applyFont="1" applyBorder="1" applyAlignment="1" applyProtection="1">
      <alignment horizontal="justify" vertical="center"/>
      <protection locked="0"/>
    </xf>
    <xf numFmtId="4" fontId="23" fillId="0" borderId="3" xfId="2" applyNumberFormat="1" applyFont="1" applyFill="1" applyBorder="1" applyAlignment="1" applyProtection="1">
      <alignment vertical="center" wrapText="1"/>
      <protection locked="0"/>
    </xf>
    <xf numFmtId="4" fontId="31" fillId="0" borderId="57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93" xfId="2" applyFont="1" applyFill="1" applyBorder="1" applyAlignment="1">
      <alignment vertical="center"/>
    </xf>
    <xf numFmtId="4" fontId="25" fillId="0" borderId="0" xfId="2" applyNumberFormat="1" applyFont="1" applyFill="1" applyBorder="1" applyAlignment="1" applyProtection="1">
      <alignment horizontal="left" vertical="center"/>
      <protection locked="0"/>
    </xf>
    <xf numFmtId="4" fontId="20" fillId="0" borderId="0" xfId="2" applyNumberFormat="1" applyFont="1" applyAlignment="1">
      <alignment vertical="center"/>
    </xf>
    <xf numFmtId="0" fontId="26" fillId="0" borderId="0" xfId="2" applyFont="1" applyFill="1" applyAlignment="1">
      <alignment horizontal="left" vertical="center"/>
    </xf>
    <xf numFmtId="4" fontId="18" fillId="5" borderId="3" xfId="2" applyNumberFormat="1" applyFont="1" applyFill="1" applyBorder="1" applyAlignment="1">
      <alignment horizontal="left" vertical="center"/>
    </xf>
    <xf numFmtId="4" fontId="18" fillId="5" borderId="5" xfId="2" applyNumberFormat="1" applyFont="1" applyFill="1" applyBorder="1" applyAlignment="1">
      <alignment horizontal="left" vertical="center"/>
    </xf>
    <xf numFmtId="4" fontId="29" fillId="0" borderId="0" xfId="6" applyNumberFormat="1" applyFont="1" applyFill="1" applyAlignment="1">
      <alignment horizontal="left" vertical="center" wrapText="1"/>
    </xf>
    <xf numFmtId="0" fontId="26" fillId="0" borderId="0" xfId="6" applyFont="1" applyFill="1" applyAlignment="1">
      <alignment horizontal="left" vertical="center"/>
    </xf>
    <xf numFmtId="0" fontId="26" fillId="0" borderId="0" xfId="6" applyFont="1" applyFill="1" applyAlignment="1"/>
    <xf numFmtId="0" fontId="17" fillId="0" borderId="0" xfId="2" applyFont="1" applyFill="1" applyBorder="1" applyAlignment="1">
      <alignment wrapText="1"/>
    </xf>
    <xf numFmtId="0" fontId="17" fillId="0" borderId="0" xfId="2" applyFont="1" applyFill="1" applyAlignment="1"/>
    <xf numFmtId="4" fontId="23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57" xfId="2" applyNumberFormat="1" applyFont="1" applyFill="1" applyBorder="1" applyAlignment="1" applyProtection="1">
      <alignment vertical="center"/>
      <protection locked="0"/>
    </xf>
    <xf numFmtId="4" fontId="23" fillId="0" borderId="42" xfId="2" applyNumberFormat="1" applyFont="1" applyFill="1" applyBorder="1" applyAlignment="1" applyProtection="1">
      <alignment vertical="center"/>
      <protection locked="0"/>
    </xf>
    <xf numFmtId="4" fontId="31" fillId="0" borderId="91" xfId="2" applyNumberFormat="1" applyFont="1" applyFill="1" applyBorder="1" applyAlignment="1" applyProtection="1">
      <alignment vertical="center"/>
      <protection locked="0"/>
    </xf>
    <xf numFmtId="4" fontId="31" fillId="0" borderId="44" xfId="2" applyNumberFormat="1" applyFont="1" applyFill="1" applyBorder="1" applyAlignment="1" applyProtection="1">
      <alignment vertical="center"/>
      <protection locked="0"/>
    </xf>
    <xf numFmtId="4" fontId="17" fillId="0" borderId="96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48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2" applyNumberFormat="1" applyFont="1" applyFill="1" applyBorder="1" applyAlignment="1">
      <alignment vertical="center" wrapText="1"/>
    </xf>
    <xf numFmtId="4" fontId="17" fillId="0" borderId="44" xfId="2" applyNumberFormat="1" applyFont="1" applyFill="1" applyBorder="1" applyAlignment="1">
      <alignment vertical="center" wrapText="1"/>
    </xf>
    <xf numFmtId="4" fontId="17" fillId="0" borderId="101" xfId="2" applyNumberFormat="1" applyFont="1" applyFill="1" applyBorder="1" applyAlignment="1">
      <alignment vertical="center" wrapText="1"/>
    </xf>
    <xf numFmtId="4" fontId="17" fillId="0" borderId="85" xfId="2" applyNumberFormat="1" applyFont="1" applyFill="1" applyBorder="1" applyAlignment="1">
      <alignment vertical="center" wrapText="1"/>
    </xf>
    <xf numFmtId="4" fontId="17" fillId="0" borderId="92" xfId="2" applyNumberFormat="1" applyFont="1" applyFill="1" applyBorder="1" applyAlignment="1">
      <alignment vertical="center" wrapText="1"/>
    </xf>
    <xf numFmtId="4" fontId="17" fillId="0" borderId="63" xfId="2" applyNumberFormat="1" applyFont="1" applyFill="1" applyBorder="1" applyAlignment="1">
      <alignment vertical="center" wrapText="1"/>
    </xf>
    <xf numFmtId="4" fontId="17" fillId="0" borderId="96" xfId="2" applyNumberFormat="1" applyFont="1" applyFill="1" applyBorder="1" applyAlignment="1">
      <alignment vertical="center" wrapText="1"/>
    </xf>
    <xf numFmtId="4" fontId="17" fillId="0" borderId="48" xfId="2" applyNumberFormat="1" applyFont="1" applyFill="1" applyBorder="1" applyAlignment="1">
      <alignment vertical="center" wrapText="1"/>
    </xf>
    <xf numFmtId="4" fontId="23" fillId="0" borderId="0" xfId="2" applyNumberFormat="1" applyFont="1" applyFill="1" applyAlignment="1">
      <alignment horizontal="left" vertical="center" wrapText="1"/>
    </xf>
    <xf numFmtId="0" fontId="17" fillId="0" borderId="0" xfId="2" applyFont="1" applyFill="1" applyAlignment="1">
      <alignment vertical="center"/>
    </xf>
    <xf numFmtId="4" fontId="23" fillId="2" borderId="4" xfId="2" applyNumberFormat="1" applyFont="1" applyFill="1" applyBorder="1" applyAlignment="1">
      <alignment horizontal="left" vertical="center" wrapText="1"/>
    </xf>
    <xf numFmtId="0" fontId="17" fillId="0" borderId="5" xfId="2" applyFont="1" applyBorder="1" applyAlignment="1">
      <alignment horizontal="right" vertical="center"/>
    </xf>
    <xf numFmtId="4" fontId="25" fillId="0" borderId="0" xfId="2" applyNumberFormat="1" applyFont="1" applyFill="1" applyBorder="1" applyAlignment="1">
      <alignment horizontal="left" vertical="center" wrapText="1"/>
    </xf>
    <xf numFmtId="4" fontId="17" fillId="0" borderId="0" xfId="2" applyNumberFormat="1" applyFont="1" applyFill="1" applyBorder="1" applyAlignment="1">
      <alignment horizontal="center" vertical="center" wrapText="1"/>
    </xf>
    <xf numFmtId="4" fontId="18" fillId="2" borderId="5" xfId="2" applyNumberFormat="1" applyFont="1" applyFill="1" applyBorder="1" applyAlignment="1">
      <alignment horizontal="center" vertical="center" wrapText="1"/>
    </xf>
    <xf numFmtId="4" fontId="17" fillId="0" borderId="57" xfId="2" applyNumberFormat="1" applyFont="1" applyFill="1" applyBorder="1" applyAlignment="1">
      <alignment vertical="center" wrapText="1"/>
    </xf>
    <xf numFmtId="4" fontId="17" fillId="0" borderId="42" xfId="2" applyNumberFormat="1" applyFont="1" applyFill="1" applyBorder="1" applyAlignment="1">
      <alignment vertical="center" wrapText="1"/>
    </xf>
    <xf numFmtId="4" fontId="18" fillId="0" borderId="3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4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5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2" applyNumberFormat="1" applyFont="1" applyFill="1" applyBorder="1" applyAlignment="1" applyProtection="1">
      <alignment vertical="center"/>
      <protection locked="0"/>
    </xf>
    <xf numFmtId="4" fontId="17" fillId="0" borderId="80" xfId="2" applyNumberFormat="1" applyFont="1" applyFill="1" applyBorder="1" applyAlignment="1" applyProtection="1">
      <alignment vertical="center"/>
      <protection locked="0"/>
    </xf>
    <xf numFmtId="4" fontId="17" fillId="0" borderId="44" xfId="2" applyNumberFormat="1" applyFont="1" applyFill="1" applyBorder="1" applyAlignment="1" applyProtection="1">
      <alignment vertical="center"/>
      <protection locked="0"/>
    </xf>
    <xf numFmtId="4" fontId="20" fillId="0" borderId="96" xfId="2" applyNumberFormat="1" applyFont="1" applyFill="1" applyBorder="1" applyAlignment="1" applyProtection="1">
      <alignment vertical="center" wrapText="1"/>
      <protection locked="0"/>
    </xf>
    <xf numFmtId="4" fontId="20" fillId="0" borderId="103" xfId="2" applyNumberFormat="1" applyFont="1" applyFill="1" applyBorder="1" applyAlignment="1" applyProtection="1">
      <alignment vertical="center" wrapText="1"/>
      <protection locked="0"/>
    </xf>
    <xf numFmtId="4" fontId="20" fillId="0" borderId="48" xfId="2" applyNumberFormat="1" applyFont="1" applyFill="1" applyBorder="1" applyAlignment="1" applyProtection="1">
      <alignment vertical="center" wrapText="1"/>
      <protection locked="0"/>
    </xf>
    <xf numFmtId="4" fontId="32" fillId="0" borderId="91" xfId="2" applyNumberFormat="1" applyFont="1" applyFill="1" applyBorder="1" applyAlignment="1" applyProtection="1">
      <alignment horizontal="left" vertical="center" indent="1"/>
      <protection locked="0"/>
    </xf>
    <xf numFmtId="4" fontId="32" fillId="0" borderId="80" xfId="2" applyNumberFormat="1" applyFont="1" applyFill="1" applyBorder="1" applyAlignment="1" applyProtection="1">
      <alignment horizontal="left" vertical="center" indent="1"/>
      <protection locked="0"/>
    </xf>
    <xf numFmtId="4" fontId="32" fillId="0" borderId="44" xfId="2" applyNumberFormat="1" applyFont="1" applyFill="1" applyBorder="1" applyAlignment="1" applyProtection="1">
      <alignment horizontal="left" vertical="center" indent="1"/>
      <protection locked="0"/>
    </xf>
    <xf numFmtId="4" fontId="32" fillId="0" borderId="96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103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48" xfId="2" applyNumberFormat="1" applyFont="1" applyFill="1" applyBorder="1" applyAlignment="1" applyProtection="1">
      <alignment horizontal="left" vertical="center" wrapText="1" indent="1"/>
      <protection locked="0"/>
    </xf>
    <xf numFmtId="4" fontId="23" fillId="2" borderId="3" xfId="2" applyNumberFormat="1" applyFont="1" applyFill="1" applyBorder="1" applyAlignment="1" applyProtection="1">
      <alignment vertical="center"/>
      <protection locked="0"/>
    </xf>
    <xf numFmtId="4" fontId="23" fillId="2" borderId="4" xfId="2" applyNumberFormat="1" applyFont="1" applyFill="1" applyBorder="1" applyAlignment="1" applyProtection="1">
      <alignment vertical="center"/>
      <protection locked="0"/>
    </xf>
    <xf numFmtId="4" fontId="23" fillId="2" borderId="5" xfId="2" applyNumberFormat="1" applyFont="1" applyFill="1" applyBorder="1" applyAlignment="1" applyProtection="1">
      <alignment vertical="center"/>
      <protection locked="0"/>
    </xf>
    <xf numFmtId="0" fontId="16" fillId="0" borderId="0" xfId="6" applyFont="1" applyFill="1" applyAlignment="1">
      <alignment horizontal="left" wrapText="1"/>
    </xf>
    <xf numFmtId="0" fontId="17" fillId="0" borderId="0" xfId="6" applyFont="1" applyFill="1" applyAlignment="1"/>
    <xf numFmtId="4" fontId="23" fillId="2" borderId="6" xfId="6" applyNumberFormat="1" applyFont="1" applyFill="1" applyBorder="1" applyAlignment="1" applyProtection="1">
      <alignment horizontal="center" vertical="center"/>
      <protection locked="0"/>
    </xf>
    <xf numFmtId="4" fontId="23" fillId="2" borderId="26" xfId="6" applyNumberFormat="1" applyFont="1" applyFill="1" applyBorder="1" applyAlignment="1" applyProtection="1">
      <alignment horizontal="center" vertical="center"/>
      <protection locked="0"/>
    </xf>
    <xf numFmtId="4" fontId="18" fillId="5" borderId="27" xfId="6" applyNumberFormat="1" applyFont="1" applyFill="1" applyBorder="1" applyAlignment="1" applyProtection="1">
      <alignment horizontal="center" vertical="center" wrapText="1"/>
      <protection locked="0"/>
    </xf>
    <xf numFmtId="4" fontId="18" fillId="5" borderId="65" xfId="6" applyNumberFormat="1" applyFont="1" applyFill="1" applyBorder="1" applyAlignment="1" applyProtection="1">
      <alignment horizontal="center" vertical="center" wrapText="1"/>
      <protection locked="0"/>
    </xf>
    <xf numFmtId="0" fontId="17" fillId="0" borderId="65" xfId="6" applyFont="1" applyBorder="1" applyAlignment="1">
      <alignment horizontal="center" vertical="center" wrapText="1"/>
    </xf>
    <xf numFmtId="0" fontId="21" fillId="2" borderId="90" xfId="6" applyFont="1" applyFill="1" applyBorder="1" applyAlignment="1">
      <alignment horizontal="center" vertical="center"/>
    </xf>
    <xf numFmtId="0" fontId="21" fillId="2" borderId="2" xfId="6" applyFont="1" applyFill="1" applyBorder="1" applyAlignment="1">
      <alignment horizontal="center" vertical="center"/>
    </xf>
    <xf numFmtId="4" fontId="31" fillId="0" borderId="91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0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44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92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8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63" xfId="2" applyNumberFormat="1" applyFont="1" applyFill="1" applyBorder="1" applyAlignment="1" applyProtection="1">
      <alignment horizontal="left" vertical="center" wrapText="1" indent="1"/>
      <protection locked="0"/>
    </xf>
    <xf numFmtId="4" fontId="17" fillId="0" borderId="91" xfId="6" applyNumberFormat="1" applyFont="1" applyFill="1" applyBorder="1" applyAlignment="1" applyProtection="1">
      <alignment horizontal="left" vertical="center" wrapText="1"/>
      <protection locked="0"/>
    </xf>
    <xf numFmtId="4" fontId="17" fillId="0" borderId="44" xfId="6" applyNumberFormat="1" applyFont="1" applyFill="1" applyBorder="1" applyAlignment="1" applyProtection="1">
      <alignment horizontal="left" vertical="center" wrapText="1"/>
      <protection locked="0"/>
    </xf>
    <xf numFmtId="4" fontId="20" fillId="0" borderId="91" xfId="6" applyNumberFormat="1" applyFont="1" applyFill="1" applyBorder="1" applyAlignment="1" applyProtection="1">
      <alignment horizontal="left" vertical="center" wrapText="1"/>
      <protection locked="0"/>
    </xf>
    <xf numFmtId="4" fontId="20" fillId="0" borderId="44" xfId="6" applyNumberFormat="1" applyFont="1" applyFill="1" applyBorder="1" applyAlignment="1" applyProtection="1">
      <alignment horizontal="left" vertical="center" wrapText="1"/>
      <protection locked="0"/>
    </xf>
    <xf numFmtId="4" fontId="20" fillId="0" borderId="91" xfId="6" applyNumberFormat="1" applyFont="1" applyBorder="1" applyAlignment="1" applyProtection="1">
      <alignment horizontal="left" vertical="center" wrapText="1"/>
      <protection locked="0"/>
    </xf>
    <xf numFmtId="4" fontId="20" fillId="0" borderId="44" xfId="6" applyNumberFormat="1" applyFont="1" applyBorder="1" applyAlignment="1" applyProtection="1">
      <alignment horizontal="left" vertical="center" wrapText="1"/>
      <protection locked="0"/>
    </xf>
    <xf numFmtId="4" fontId="20" fillId="0" borderId="96" xfId="6" applyNumberFormat="1" applyFont="1" applyFill="1" applyBorder="1" applyAlignment="1" applyProtection="1">
      <alignment horizontal="left" vertical="center"/>
      <protection locked="0"/>
    </xf>
    <xf numFmtId="4" fontId="20" fillId="0" borderId="48" xfId="6" applyNumberFormat="1" applyFont="1" applyFill="1" applyBorder="1" applyAlignment="1" applyProtection="1">
      <alignment horizontal="left" vertical="center"/>
      <protection locked="0"/>
    </xf>
    <xf numFmtId="4" fontId="23" fillId="2" borderId="3" xfId="6" applyNumberFormat="1" applyFont="1" applyFill="1" applyBorder="1" applyAlignment="1" applyProtection="1">
      <alignment horizontal="left" vertical="center"/>
      <protection locked="0"/>
    </xf>
    <xf numFmtId="4" fontId="23" fillId="2" borderId="5" xfId="6" applyNumberFormat="1" applyFont="1" applyFill="1" applyBorder="1" applyAlignment="1" applyProtection="1">
      <alignment horizontal="left" vertical="center"/>
      <protection locked="0"/>
    </xf>
    <xf numFmtId="4" fontId="20" fillId="0" borderId="57" xfId="6" applyNumberFormat="1" applyFont="1" applyBorder="1" applyAlignment="1" applyProtection="1">
      <alignment horizontal="left" vertical="center"/>
      <protection locked="0"/>
    </xf>
    <xf numFmtId="4" fontId="20" fillId="0" borderId="42" xfId="6" applyNumberFormat="1" applyFont="1" applyBorder="1" applyAlignment="1" applyProtection="1">
      <alignment horizontal="left" vertical="center"/>
      <protection locked="0"/>
    </xf>
    <xf numFmtId="4" fontId="20" fillId="0" borderId="91" xfId="6" applyNumberFormat="1" applyFont="1" applyBorder="1" applyAlignment="1" applyProtection="1">
      <alignment horizontal="left" vertical="center"/>
      <protection locked="0"/>
    </xf>
    <xf numFmtId="4" fontId="20" fillId="0" borderId="44" xfId="6" applyNumberFormat="1" applyFont="1" applyBorder="1" applyAlignment="1" applyProtection="1">
      <alignment horizontal="left" vertical="center"/>
      <protection locked="0"/>
    </xf>
    <xf numFmtId="4" fontId="20" fillId="0" borderId="91" xfId="6" applyNumberFormat="1" applyFont="1" applyFill="1" applyBorder="1" applyAlignment="1" applyProtection="1">
      <alignment horizontal="left" vertical="center"/>
      <protection locked="0"/>
    </xf>
    <xf numFmtId="4" fontId="20" fillId="0" borderId="44" xfId="6" applyNumberFormat="1" applyFont="1" applyFill="1" applyBorder="1" applyAlignment="1" applyProtection="1">
      <alignment horizontal="left" vertical="center"/>
      <protection locked="0"/>
    </xf>
    <xf numFmtId="4" fontId="18" fillId="0" borderId="90" xfId="2" applyNumberFormat="1" applyFont="1" applyFill="1" applyBorder="1" applyAlignment="1" applyProtection="1">
      <alignment vertical="center"/>
      <protection locked="0"/>
    </xf>
    <xf numFmtId="4" fontId="18" fillId="0" borderId="1" xfId="2" applyNumberFormat="1" applyFont="1" applyFill="1" applyBorder="1" applyAlignment="1" applyProtection="1">
      <alignment vertical="center"/>
      <protection locked="0"/>
    </xf>
    <xf numFmtId="4" fontId="18" fillId="0" borderId="2" xfId="2" applyNumberFormat="1" applyFont="1" applyFill="1" applyBorder="1" applyAlignment="1" applyProtection="1">
      <alignment vertical="center"/>
      <protection locked="0"/>
    </xf>
    <xf numFmtId="4" fontId="20" fillId="0" borderId="79" xfId="2" applyNumberFormat="1" applyFont="1" applyFill="1" applyBorder="1" applyAlignment="1">
      <alignment vertical="center" wrapText="1"/>
    </xf>
    <xf numFmtId="4" fontId="20" fillId="0" borderId="44" xfId="2" applyNumberFormat="1" applyFont="1" applyFill="1" applyBorder="1" applyAlignment="1">
      <alignment vertical="center" wrapText="1"/>
    </xf>
    <xf numFmtId="4" fontId="20" fillId="0" borderId="79" xfId="2" applyNumberFormat="1" applyFont="1" applyFill="1" applyBorder="1" applyAlignment="1">
      <alignment horizontal="left" vertical="center" wrapText="1"/>
    </xf>
    <xf numFmtId="4" fontId="20" fillId="0" borderId="44" xfId="2" applyNumberFormat="1" applyFont="1" applyFill="1" applyBorder="1" applyAlignment="1">
      <alignment horizontal="left" vertical="center" wrapText="1"/>
    </xf>
    <xf numFmtId="4" fontId="20" fillId="0" borderId="105" xfId="2" applyNumberFormat="1" applyFont="1" applyFill="1" applyBorder="1" applyAlignment="1">
      <alignment horizontal="left" vertical="center" wrapText="1"/>
    </xf>
    <xf numFmtId="4" fontId="23" fillId="5" borderId="87" xfId="2" applyNumberFormat="1" applyFont="1" applyFill="1" applyBorder="1" applyAlignment="1">
      <alignment vertical="center"/>
    </xf>
    <xf numFmtId="4" fontId="23" fillId="5" borderId="5" xfId="2" applyNumberFormat="1" applyFont="1" applyFill="1" applyBorder="1" applyAlignment="1">
      <alignment vertical="center"/>
    </xf>
    <xf numFmtId="0" fontId="16" fillId="0" borderId="0" xfId="2" applyFont="1" applyFill="1" applyAlignment="1">
      <alignment horizontal="left" wrapText="1"/>
    </xf>
    <xf numFmtId="4" fontId="32" fillId="0" borderId="96" xfId="2" applyNumberFormat="1" applyFont="1" applyFill="1" applyBorder="1" applyAlignment="1" applyProtection="1">
      <alignment vertical="center"/>
      <protection locked="0"/>
    </xf>
    <xf numFmtId="4" fontId="32" fillId="0" borderId="103" xfId="2" applyNumberFormat="1" applyFont="1" applyFill="1" applyBorder="1" applyAlignment="1" applyProtection="1">
      <alignment vertical="center"/>
      <protection locked="0"/>
    </xf>
    <xf numFmtId="4" fontId="32" fillId="0" borderId="48" xfId="2" applyNumberFormat="1" applyFont="1" applyFill="1" applyBorder="1" applyAlignment="1" applyProtection="1">
      <alignment vertical="center"/>
      <protection locked="0"/>
    </xf>
    <xf numFmtId="4" fontId="31" fillId="0" borderId="96" xfId="2" applyNumberFormat="1" applyFont="1" applyFill="1" applyBorder="1" applyAlignment="1" applyProtection="1">
      <alignment vertical="center"/>
      <protection locked="0"/>
    </xf>
    <xf numFmtId="4" fontId="31" fillId="0" borderId="103" xfId="2" applyNumberFormat="1" applyFont="1" applyFill="1" applyBorder="1" applyAlignment="1" applyProtection="1">
      <alignment vertical="center"/>
      <protection locked="0"/>
    </xf>
    <xf numFmtId="4" fontId="31" fillId="0" borderId="48" xfId="2" applyNumberFormat="1" applyFont="1" applyFill="1" applyBorder="1" applyAlignment="1" applyProtection="1">
      <alignment vertical="center"/>
      <protection locked="0"/>
    </xf>
    <xf numFmtId="0" fontId="24" fillId="0" borderId="0" xfId="2" applyFont="1" applyFill="1" applyBorder="1" applyAlignment="1">
      <alignment horizontal="left" wrapText="1" indent="1"/>
    </xf>
    <xf numFmtId="4" fontId="21" fillId="0" borderId="0" xfId="2" applyNumberFormat="1" applyFont="1" applyFill="1" applyBorder="1" applyAlignment="1">
      <alignment horizontal="right"/>
    </xf>
    <xf numFmtId="4" fontId="23" fillId="0" borderId="0" xfId="2" applyNumberFormat="1" applyFont="1" applyFill="1" applyBorder="1" applyAlignment="1" applyProtection="1">
      <alignment vertical="center" wrapText="1"/>
      <protection locked="0"/>
    </xf>
    <xf numFmtId="0" fontId="17" fillId="0" borderId="0" xfId="2" applyFont="1" applyFill="1" applyBorder="1" applyAlignment="1">
      <alignment vertical="center"/>
    </xf>
    <xf numFmtId="4" fontId="18" fillId="2" borderId="0" xfId="2" applyNumberFormat="1" applyFont="1" applyFill="1" applyBorder="1" applyAlignment="1" applyProtection="1">
      <alignment horizontal="left" vertical="center"/>
      <protection locked="0"/>
    </xf>
    <xf numFmtId="4" fontId="23" fillId="5" borderId="0" xfId="2" applyNumberFormat="1" applyFont="1" applyFill="1" applyBorder="1" applyAlignment="1" applyProtection="1">
      <alignment horizontal="right" vertical="center"/>
    </xf>
    <xf numFmtId="4" fontId="20" fillId="0" borderId="59" xfId="2" applyNumberFormat="1" applyFont="1" applyFill="1" applyBorder="1" applyAlignment="1" applyProtection="1">
      <alignment vertical="center"/>
      <protection locked="0"/>
    </xf>
    <xf numFmtId="4" fontId="20" fillId="0" borderId="88" xfId="2" applyNumberFormat="1" applyFont="1" applyFill="1" applyBorder="1" applyAlignment="1" applyProtection="1">
      <alignment vertical="center"/>
      <protection locked="0"/>
    </xf>
  </cellXfs>
  <cellStyles count="7">
    <cellStyle name="Normal 3" xfId="4"/>
    <cellStyle name="Normalny" xfId="0" builtinId="0"/>
    <cellStyle name="Normalny 2" xfId="5"/>
    <cellStyle name="Normalny 3" xfId="2"/>
    <cellStyle name="Normalny 4" xfId="6"/>
    <cellStyle name="Normalny_dzielnice termin spr.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>
        <row r="6">
          <cell r="C6">
            <v>122730357022.79999</v>
          </cell>
        </row>
      </sheetData>
      <sheetData sheetId="1">
        <row r="8">
          <cell r="D8">
            <v>14312647856.35</v>
          </cell>
        </row>
      </sheetData>
      <sheetData sheetId="2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26" workbookViewId="0">
      <selection activeCell="F48" sqref="F48"/>
    </sheetView>
  </sheetViews>
  <sheetFormatPr defaultRowHeight="15"/>
  <cols>
    <col min="1" max="1" width="33.28515625" style="7" customWidth="1"/>
    <col min="2" max="2" width="21.42578125" style="7" customWidth="1"/>
    <col min="3" max="3" width="22" style="7" customWidth="1"/>
    <col min="4" max="4" width="36.140625" style="7" customWidth="1"/>
    <col min="5" max="5" width="22.28515625" style="7" customWidth="1"/>
    <col min="6" max="6" width="23.28515625" style="7" customWidth="1"/>
    <col min="7" max="7" width="13.140625" style="6" customWidth="1"/>
    <col min="8" max="8" width="21.28515625" style="6" customWidth="1"/>
    <col min="9" max="9" width="11.85546875" style="7" bestFit="1" customWidth="1"/>
    <col min="10" max="16384" width="9.140625" style="7"/>
  </cols>
  <sheetData>
    <row r="1" spans="1:9">
      <c r="A1" s="504" t="s">
        <v>416</v>
      </c>
      <c r="B1" s="506" t="s">
        <v>417</v>
      </c>
      <c r="C1" s="507"/>
      <c r="D1" s="508"/>
      <c r="E1" s="512" t="s">
        <v>579</v>
      </c>
      <c r="F1" s="513"/>
    </row>
    <row r="2" spans="1:9">
      <c r="A2" s="505"/>
      <c r="B2" s="509"/>
      <c r="C2" s="510"/>
      <c r="D2" s="511"/>
      <c r="E2" s="514"/>
      <c r="F2" s="511"/>
    </row>
    <row r="3" spans="1:9">
      <c r="A3" s="505"/>
      <c r="B3" s="509"/>
      <c r="C3" s="510"/>
      <c r="D3" s="511"/>
      <c r="E3" s="514"/>
      <c r="F3" s="511"/>
      <c r="H3" s="11"/>
    </row>
    <row r="4" spans="1:9" ht="27" customHeight="1">
      <c r="A4" s="505"/>
      <c r="B4" s="509"/>
      <c r="C4" s="510"/>
      <c r="D4" s="511"/>
      <c r="E4" s="514"/>
      <c r="F4" s="511"/>
      <c r="H4" s="11"/>
    </row>
    <row r="5" spans="1:9">
      <c r="A5" s="23" t="s">
        <v>418</v>
      </c>
      <c r="B5" s="515" t="s">
        <v>580</v>
      </c>
      <c r="C5" s="516"/>
      <c r="D5" s="517"/>
      <c r="E5" s="521"/>
      <c r="F5" s="522"/>
      <c r="H5" s="11"/>
    </row>
    <row r="6" spans="1:9">
      <c r="A6" s="24" t="s">
        <v>498</v>
      </c>
      <c r="B6" s="518"/>
      <c r="C6" s="519"/>
      <c r="D6" s="520"/>
      <c r="E6" s="523"/>
      <c r="F6" s="524"/>
      <c r="H6" s="11"/>
    </row>
    <row r="7" spans="1:9" ht="22.5" customHeight="1">
      <c r="A7" s="25" t="s">
        <v>341</v>
      </c>
      <c r="B7" s="25" t="s">
        <v>43</v>
      </c>
      <c r="C7" s="25" t="s">
        <v>44</v>
      </c>
      <c r="D7" s="25" t="s">
        <v>342</v>
      </c>
      <c r="E7" s="25" t="s">
        <v>43</v>
      </c>
      <c r="F7" s="25" t="s">
        <v>44</v>
      </c>
      <c r="H7" s="11"/>
    </row>
    <row r="8" spans="1:9" ht="17.25" customHeight="1">
      <c r="A8" s="27" t="s">
        <v>419</v>
      </c>
      <c r="B8" s="1">
        <f>SUM(B9,B10,B20,B21,B25,B26)</f>
        <v>644625783.42999995</v>
      </c>
      <c r="C8" s="393">
        <f>SUM(C9,C10,C20,C21,C25,C26)</f>
        <v>634489525.18999994</v>
      </c>
      <c r="D8" s="27" t="s">
        <v>420</v>
      </c>
      <c r="E8" s="1">
        <v>647366168.40999997</v>
      </c>
      <c r="F8" s="393">
        <f>F9+F10</f>
        <v>639288460.24000001</v>
      </c>
      <c r="G8" s="8"/>
      <c r="H8" s="394"/>
      <c r="I8" s="9"/>
    </row>
    <row r="9" spans="1:9" ht="27" customHeight="1">
      <c r="A9" s="27" t="s">
        <v>421</v>
      </c>
      <c r="B9" s="1">
        <v>0</v>
      </c>
      <c r="C9" s="393">
        <v>0</v>
      </c>
      <c r="D9" s="27" t="s">
        <v>343</v>
      </c>
      <c r="E9" s="1">
        <v>832933872.45000005</v>
      </c>
      <c r="F9" s="393">
        <v>702125822.99000001</v>
      </c>
      <c r="G9" s="8"/>
      <c r="H9" s="394"/>
    </row>
    <row r="10" spans="1:9" ht="16.5" customHeight="1">
      <c r="A10" s="27" t="s">
        <v>422</v>
      </c>
      <c r="B10" s="1">
        <f>SUM(B11,B18,B19)</f>
        <v>625303418.71999991</v>
      </c>
      <c r="C10" s="393">
        <f>SUM(C11,C18,C19)</f>
        <v>614324862.1099999</v>
      </c>
      <c r="D10" s="27" t="s">
        <v>423</v>
      </c>
      <c r="E10" s="1">
        <f>SUM(E11:E12)</f>
        <v>-185567704.03999999</v>
      </c>
      <c r="F10" s="1">
        <f>SUM(F11:F12)</f>
        <v>-62837362.75</v>
      </c>
      <c r="G10" s="8"/>
      <c r="H10" s="394"/>
    </row>
    <row r="11" spans="1:9" ht="16.5" customHeight="1">
      <c r="A11" s="27" t="s">
        <v>344</v>
      </c>
      <c r="B11" s="1">
        <f>SUM(B12,B14,B15,B16,B17)</f>
        <v>591245889.82999992</v>
      </c>
      <c r="C11" s="393">
        <f>SUM(C12,C14,C15,C16,C17)</f>
        <v>586888098.42999995</v>
      </c>
      <c r="D11" s="28" t="s">
        <v>345</v>
      </c>
      <c r="E11" s="4">
        <v>0</v>
      </c>
      <c r="F11" s="4">
        <v>0</v>
      </c>
      <c r="G11" s="8"/>
      <c r="H11" s="394"/>
    </row>
    <row r="12" spans="1:9" ht="16.5" customHeight="1">
      <c r="A12" s="28" t="s">
        <v>424</v>
      </c>
      <c r="B12" s="4">
        <v>412767495.79000002</v>
      </c>
      <c r="C12" s="392">
        <v>413316402.05000001</v>
      </c>
      <c r="D12" s="28" t="s">
        <v>425</v>
      </c>
      <c r="E12" s="4">
        <v>-185567704.03999999</v>
      </c>
      <c r="F12" s="4">
        <v>-62837362.75</v>
      </c>
      <c r="G12" s="8"/>
      <c r="H12" s="394"/>
    </row>
    <row r="13" spans="1:9" ht="64.5" customHeight="1">
      <c r="A13" s="28" t="s">
        <v>426</v>
      </c>
      <c r="B13" s="4">
        <v>9430390.5299999993</v>
      </c>
      <c r="C13" s="392">
        <v>9433136.5099999998</v>
      </c>
      <c r="D13" s="27" t="s">
        <v>427</v>
      </c>
      <c r="E13" s="1">
        <v>0</v>
      </c>
      <c r="F13" s="1">
        <v>0</v>
      </c>
      <c r="G13" s="8"/>
      <c r="H13" s="394"/>
    </row>
    <row r="14" spans="1:9" ht="30">
      <c r="A14" s="28" t="s">
        <v>346</v>
      </c>
      <c r="B14" s="4">
        <v>160529664.75</v>
      </c>
      <c r="C14" s="392">
        <v>166520189.75</v>
      </c>
      <c r="D14" s="27" t="s">
        <v>347</v>
      </c>
      <c r="E14" s="1">
        <v>0</v>
      </c>
      <c r="F14" s="1">
        <v>0</v>
      </c>
      <c r="G14" s="8"/>
      <c r="H14" s="8"/>
    </row>
    <row r="15" spans="1:9" ht="30">
      <c r="A15" s="28" t="s">
        <v>348</v>
      </c>
      <c r="B15" s="4">
        <v>3008344.89</v>
      </c>
      <c r="C15" s="392">
        <v>2645292.5499999998</v>
      </c>
      <c r="D15" s="27" t="s">
        <v>428</v>
      </c>
      <c r="E15" s="1">
        <v>0</v>
      </c>
      <c r="F15" s="1">
        <v>0</v>
      </c>
      <c r="G15" s="8"/>
      <c r="H15" s="8"/>
    </row>
    <row r="16" spans="1:9">
      <c r="A16" s="28" t="s">
        <v>349</v>
      </c>
      <c r="B16" s="4">
        <v>0</v>
      </c>
      <c r="C16" s="392">
        <v>0</v>
      </c>
      <c r="D16" s="27" t="s">
        <v>429</v>
      </c>
      <c r="E16" s="1">
        <v>0</v>
      </c>
      <c r="F16" s="1">
        <v>0</v>
      </c>
      <c r="G16" s="8"/>
      <c r="H16" s="8"/>
    </row>
    <row r="17" spans="1:8" ht="33" customHeight="1">
      <c r="A17" s="28" t="s">
        <v>350</v>
      </c>
      <c r="B17" s="4">
        <v>14940384.4</v>
      </c>
      <c r="C17" s="392">
        <v>4406214.08</v>
      </c>
      <c r="D17" s="27" t="s">
        <v>499</v>
      </c>
      <c r="E17" s="1">
        <f>E18+E19+E30+E31</f>
        <v>27824532.620000005</v>
      </c>
      <c r="F17" s="393">
        <f>F18+F19+F30+F31</f>
        <v>23967786.489999998</v>
      </c>
      <c r="G17" s="8"/>
      <c r="H17" s="8"/>
    </row>
    <row r="18" spans="1:8" ht="30">
      <c r="A18" s="27" t="s">
        <v>351</v>
      </c>
      <c r="B18" s="1">
        <v>34057528.890000001</v>
      </c>
      <c r="C18" s="393">
        <v>27436763.68</v>
      </c>
      <c r="D18" s="28" t="s">
        <v>500</v>
      </c>
      <c r="E18" s="1">
        <v>0</v>
      </c>
      <c r="F18" s="1">
        <v>0</v>
      </c>
      <c r="G18" s="8"/>
      <c r="H18" s="8"/>
    </row>
    <row r="19" spans="1:8" ht="32.25" customHeight="1">
      <c r="A19" s="27" t="s">
        <v>352</v>
      </c>
      <c r="B19" s="1">
        <v>0</v>
      </c>
      <c r="C19" s="1">
        <v>0</v>
      </c>
      <c r="D19" s="27" t="s">
        <v>430</v>
      </c>
      <c r="E19" s="1">
        <f>SUM(E20:E27)</f>
        <v>18899267.890000004</v>
      </c>
      <c r="F19" s="1">
        <f>SUM(F20:F27)</f>
        <v>14297246.189999999</v>
      </c>
      <c r="G19" s="8"/>
      <c r="H19" s="8"/>
    </row>
    <row r="20" spans="1:8" ht="17.25" customHeight="1">
      <c r="A20" s="27" t="s">
        <v>353</v>
      </c>
      <c r="B20" s="1">
        <v>19322364.710000001</v>
      </c>
      <c r="C20" s="1">
        <v>20164663.079999998</v>
      </c>
      <c r="D20" s="28" t="s">
        <v>354</v>
      </c>
      <c r="E20" s="4">
        <v>1375476.02</v>
      </c>
      <c r="F20" s="4">
        <v>1080177.1100000001</v>
      </c>
      <c r="G20" s="8"/>
      <c r="H20" s="8"/>
    </row>
    <row r="21" spans="1:8" ht="29.25" customHeight="1">
      <c r="A21" s="27" t="s">
        <v>355</v>
      </c>
      <c r="B21" s="1">
        <f>SUM(B22:B24)</f>
        <v>0</v>
      </c>
      <c r="C21" s="1">
        <f>SUM(C22:C24)</f>
        <v>0</v>
      </c>
      <c r="D21" s="28" t="s">
        <v>356</v>
      </c>
      <c r="E21" s="4">
        <v>297765.23</v>
      </c>
      <c r="F21" s="392">
        <v>194495.52</v>
      </c>
      <c r="G21" s="8"/>
      <c r="H21" s="8"/>
    </row>
    <row r="22" spans="1:8" ht="30">
      <c r="A22" s="28" t="s">
        <v>357</v>
      </c>
      <c r="B22" s="4">
        <v>0</v>
      </c>
      <c r="C22" s="4">
        <v>0</v>
      </c>
      <c r="D22" s="28" t="s">
        <v>431</v>
      </c>
      <c r="E22" s="4">
        <v>769165.82</v>
      </c>
      <c r="F22" s="392">
        <v>794050.94</v>
      </c>
      <c r="G22" s="8"/>
      <c r="H22" s="8"/>
    </row>
    <row r="23" spans="1:8" ht="14.25" customHeight="1">
      <c r="A23" s="28" t="s">
        <v>358</v>
      </c>
      <c r="B23" s="4">
        <v>0</v>
      </c>
      <c r="C23" s="4">
        <v>0</v>
      </c>
      <c r="D23" s="28" t="s">
        <v>359</v>
      </c>
      <c r="E23" s="4">
        <v>1321937.75</v>
      </c>
      <c r="F23" s="392">
        <v>1387243.91</v>
      </c>
      <c r="G23" s="8"/>
      <c r="H23" s="8"/>
    </row>
    <row r="24" spans="1:8" ht="30.75" customHeight="1">
      <c r="A24" s="28" t="s">
        <v>432</v>
      </c>
      <c r="B24" s="4">
        <v>0</v>
      </c>
      <c r="C24" s="4">
        <v>0</v>
      </c>
      <c r="D24" s="28" t="s">
        <v>360</v>
      </c>
      <c r="E24" s="4">
        <v>9405943.5500000007</v>
      </c>
      <c r="F24" s="392">
        <v>5383391.3600000003</v>
      </c>
      <c r="G24" s="8"/>
      <c r="H24" s="8"/>
    </row>
    <row r="25" spans="1:8" ht="33" customHeight="1">
      <c r="A25" s="27" t="s">
        <v>433</v>
      </c>
      <c r="B25" s="2">
        <v>0</v>
      </c>
      <c r="C25" s="2">
        <v>0</v>
      </c>
      <c r="D25" s="28" t="s">
        <v>434</v>
      </c>
      <c r="E25" s="4">
        <v>5652655.7599999998</v>
      </c>
      <c r="F25" s="4">
        <v>5408310.1500000004</v>
      </c>
      <c r="G25" s="8"/>
      <c r="H25" s="8"/>
    </row>
    <row r="26" spans="1:8" ht="47.25" customHeight="1">
      <c r="A26" s="27" t="s">
        <v>435</v>
      </c>
      <c r="B26" s="2">
        <v>0</v>
      </c>
      <c r="C26" s="2">
        <v>0</v>
      </c>
      <c r="D26" s="28" t="s">
        <v>436</v>
      </c>
      <c r="E26" s="4">
        <v>76323.759999999995</v>
      </c>
      <c r="F26" s="4">
        <f>36318.2+13259</f>
        <v>49577.2</v>
      </c>
      <c r="G26" s="8"/>
      <c r="H26" s="8"/>
    </row>
    <row r="27" spans="1:8">
      <c r="A27" s="27" t="s">
        <v>437</v>
      </c>
      <c r="B27" s="1">
        <f>B33+B39+B47</f>
        <v>30564917.599999998</v>
      </c>
      <c r="C27" s="1">
        <f>C33+C39+C47</f>
        <v>28766721.539999999</v>
      </c>
      <c r="D27" s="28" t="s">
        <v>438</v>
      </c>
      <c r="E27" s="4">
        <f>SUM(E28:E29)</f>
        <v>0</v>
      </c>
      <c r="F27" s="4">
        <f>SUM(F28:F29)</f>
        <v>0</v>
      </c>
      <c r="G27" s="8"/>
      <c r="H27" s="8"/>
    </row>
    <row r="28" spans="1:8" ht="30">
      <c r="A28" s="27" t="s">
        <v>361</v>
      </c>
      <c r="B28" s="1">
        <v>0</v>
      </c>
      <c r="C28" s="1">
        <v>0</v>
      </c>
      <c r="D28" s="28" t="s">
        <v>439</v>
      </c>
      <c r="E28" s="4">
        <v>0</v>
      </c>
      <c r="F28" s="4">
        <v>0</v>
      </c>
      <c r="G28" s="8"/>
      <c r="H28" s="8"/>
    </row>
    <row r="29" spans="1:8">
      <c r="A29" s="28" t="s">
        <v>362</v>
      </c>
      <c r="B29" s="4">
        <v>0</v>
      </c>
      <c r="C29" s="4">
        <v>0</v>
      </c>
      <c r="D29" s="28" t="s">
        <v>440</v>
      </c>
      <c r="E29" s="4">
        <v>0</v>
      </c>
      <c r="F29" s="4">
        <v>0</v>
      </c>
      <c r="G29" s="8"/>
      <c r="H29" s="8"/>
    </row>
    <row r="30" spans="1:8">
      <c r="A30" s="28" t="s">
        <v>441</v>
      </c>
      <c r="B30" s="4">
        <v>0</v>
      </c>
      <c r="C30" s="4">
        <v>0</v>
      </c>
      <c r="D30" s="27" t="s">
        <v>363</v>
      </c>
      <c r="E30" s="1">
        <v>4156784.37</v>
      </c>
      <c r="F30" s="393">
        <v>4617904.46</v>
      </c>
      <c r="G30" s="8"/>
      <c r="H30" s="8"/>
    </row>
    <row r="31" spans="1:8">
      <c r="A31" s="28" t="s">
        <v>364</v>
      </c>
      <c r="B31" s="4">
        <v>0</v>
      </c>
      <c r="C31" s="4">
        <v>0</v>
      </c>
      <c r="D31" s="27" t="s">
        <v>365</v>
      </c>
      <c r="E31" s="1">
        <f>E32+E33</f>
        <v>4768480.3600000003</v>
      </c>
      <c r="F31" s="1">
        <f>F32+F33</f>
        <v>5052635.84</v>
      </c>
      <c r="G31" s="8"/>
      <c r="H31" s="8"/>
    </row>
    <row r="32" spans="1:8" ht="30">
      <c r="A32" s="28" t="s">
        <v>366</v>
      </c>
      <c r="B32" s="4">
        <v>0</v>
      </c>
      <c r="C32" s="4">
        <v>0</v>
      </c>
      <c r="D32" s="28" t="s">
        <v>442</v>
      </c>
      <c r="E32" s="4">
        <v>4768480.3600000003</v>
      </c>
      <c r="F32" s="4">
        <v>5052635.84</v>
      </c>
      <c r="G32" s="8"/>
      <c r="H32" s="8"/>
    </row>
    <row r="33" spans="1:8" ht="30.75" customHeight="1">
      <c r="A33" s="27" t="s">
        <v>367</v>
      </c>
      <c r="B33" s="1">
        <f>SUM(B34:B38)</f>
        <v>24813496.879999999</v>
      </c>
      <c r="C33" s="1">
        <f>SUM(C34:C38)</f>
        <v>23270640.899999999</v>
      </c>
      <c r="D33" s="28" t="s">
        <v>368</v>
      </c>
      <c r="E33" s="4">
        <v>0</v>
      </c>
      <c r="F33" s="4">
        <v>0</v>
      </c>
      <c r="G33" s="8"/>
      <c r="H33" s="8"/>
    </row>
    <row r="34" spans="1:8">
      <c r="A34" s="28" t="s">
        <v>369</v>
      </c>
      <c r="B34" s="4">
        <v>11700.92</v>
      </c>
      <c r="C34" s="4">
        <v>11384.53</v>
      </c>
      <c r="D34" s="28"/>
      <c r="E34" s="4"/>
      <c r="F34" s="4"/>
      <c r="G34" s="8"/>
      <c r="H34" s="8"/>
    </row>
    <row r="35" spans="1:8">
      <c r="A35" s="28" t="s">
        <v>370</v>
      </c>
      <c r="B35" s="4">
        <v>172794.51</v>
      </c>
      <c r="C35" s="4">
        <v>61792.1</v>
      </c>
      <c r="D35" s="28"/>
      <c r="E35" s="4"/>
      <c r="F35" s="4"/>
      <c r="G35" s="8"/>
      <c r="H35" s="8"/>
    </row>
    <row r="36" spans="1:8" ht="30">
      <c r="A36" s="28" t="s">
        <v>443</v>
      </c>
      <c r="B36" s="4">
        <v>0</v>
      </c>
      <c r="C36" s="4">
        <v>0</v>
      </c>
      <c r="D36" s="28"/>
      <c r="E36" s="4"/>
      <c r="F36" s="4"/>
      <c r="G36" s="8"/>
      <c r="H36" s="8"/>
    </row>
    <row r="37" spans="1:8" ht="23.25" customHeight="1">
      <c r="A37" s="28" t="s">
        <v>371</v>
      </c>
      <c r="B37" s="4">
        <v>24629001.449999999</v>
      </c>
      <c r="C37" s="4">
        <v>23197464.27</v>
      </c>
      <c r="D37" s="27"/>
      <c r="E37" s="4"/>
      <c r="F37" s="4"/>
      <c r="G37" s="8"/>
      <c r="H37" s="8"/>
    </row>
    <row r="38" spans="1:8" ht="45">
      <c r="A38" s="28" t="s">
        <v>444</v>
      </c>
      <c r="B38" s="4">
        <v>0</v>
      </c>
      <c r="C38" s="4">
        <v>0</v>
      </c>
      <c r="D38" s="28"/>
      <c r="E38" s="4"/>
      <c r="F38" s="4"/>
      <c r="G38" s="8"/>
      <c r="H38" s="8"/>
    </row>
    <row r="39" spans="1:8" ht="28.5" customHeight="1">
      <c r="A39" s="27" t="s">
        <v>372</v>
      </c>
      <c r="B39" s="1">
        <f>SUM(B40:B46)</f>
        <v>5744279.8499999996</v>
      </c>
      <c r="C39" s="1">
        <f>SUM(C40:C46)</f>
        <v>5491682.1800000006</v>
      </c>
      <c r="D39" s="28"/>
      <c r="E39" s="4"/>
      <c r="F39" s="4"/>
      <c r="G39" s="8"/>
      <c r="H39" s="8"/>
    </row>
    <row r="40" spans="1:8" ht="18.75" customHeight="1">
      <c r="A40" s="28" t="s">
        <v>373</v>
      </c>
      <c r="B40" s="4">
        <v>0</v>
      </c>
      <c r="C40" s="4">
        <v>0</v>
      </c>
      <c r="D40" s="28"/>
      <c r="E40" s="4"/>
      <c r="F40" s="4"/>
      <c r="G40" s="8"/>
      <c r="H40" s="8"/>
    </row>
    <row r="41" spans="1:8" ht="31.5" customHeight="1">
      <c r="A41" s="28" t="s">
        <v>445</v>
      </c>
      <c r="B41" s="4">
        <v>91624.09</v>
      </c>
      <c r="C41" s="4">
        <v>83372.03</v>
      </c>
      <c r="D41" s="28"/>
      <c r="E41" s="4"/>
      <c r="F41" s="4"/>
      <c r="G41" s="8"/>
      <c r="H41" s="8"/>
    </row>
    <row r="42" spans="1:8" ht="30">
      <c r="A42" s="28" t="s">
        <v>374</v>
      </c>
      <c r="B42" s="4">
        <v>0</v>
      </c>
      <c r="C42" s="4">
        <v>0</v>
      </c>
      <c r="D42" s="28"/>
      <c r="E42" s="4"/>
      <c r="F42" s="4"/>
      <c r="G42" s="8"/>
      <c r="H42" s="8"/>
    </row>
    <row r="43" spans="1:8" ht="18.75" customHeight="1">
      <c r="A43" s="28" t="s">
        <v>446</v>
      </c>
      <c r="B43" s="4">
        <v>5652655.7599999998</v>
      </c>
      <c r="C43" s="4">
        <v>5408310.1500000004</v>
      </c>
      <c r="D43" s="28"/>
      <c r="E43" s="4"/>
      <c r="F43" s="4"/>
      <c r="G43" s="8"/>
      <c r="H43" s="8"/>
    </row>
    <row r="44" spans="1:8" ht="16.5" customHeight="1">
      <c r="A44" s="28" t="s">
        <v>447</v>
      </c>
      <c r="B44" s="4">
        <v>0</v>
      </c>
      <c r="C44" s="4">
        <v>0</v>
      </c>
      <c r="D44" s="28"/>
      <c r="E44" s="4"/>
      <c r="F44" s="4"/>
      <c r="G44" s="8"/>
      <c r="H44" s="8"/>
    </row>
    <row r="45" spans="1:8" ht="18.75" customHeight="1">
      <c r="A45" s="28" t="s">
        <v>448</v>
      </c>
      <c r="B45" s="4">
        <v>0</v>
      </c>
      <c r="C45" s="4">
        <v>0</v>
      </c>
      <c r="D45" s="28"/>
      <c r="E45" s="4"/>
      <c r="F45" s="4"/>
      <c r="G45" s="8"/>
      <c r="H45" s="8"/>
    </row>
    <row r="46" spans="1:8" ht="27" customHeight="1">
      <c r="A46" s="28" t="s">
        <v>375</v>
      </c>
      <c r="B46" s="4">
        <v>0</v>
      </c>
      <c r="C46" s="4">
        <v>0</v>
      </c>
      <c r="D46" s="28"/>
      <c r="E46" s="4"/>
      <c r="F46" s="4"/>
      <c r="G46" s="8"/>
      <c r="H46" s="8"/>
    </row>
    <row r="47" spans="1:8" ht="18.75" customHeight="1">
      <c r="A47" s="27" t="s">
        <v>449</v>
      </c>
      <c r="B47" s="1">
        <v>7140.87</v>
      </c>
      <c r="C47" s="1">
        <v>4398.46</v>
      </c>
      <c r="D47" s="28"/>
      <c r="E47" s="4"/>
      <c r="F47" s="4"/>
      <c r="G47" s="8"/>
      <c r="H47" s="8"/>
    </row>
    <row r="48" spans="1:8" ht="17.25" customHeight="1">
      <c r="A48" s="27" t="s">
        <v>376</v>
      </c>
      <c r="B48" s="1">
        <f>SUM(B8,B27)</f>
        <v>675190701.02999997</v>
      </c>
      <c r="C48" s="1">
        <f>SUM(C8,C27)</f>
        <v>663256246.7299999</v>
      </c>
      <c r="D48" s="27" t="s">
        <v>377</v>
      </c>
      <c r="E48" s="1">
        <f>SUM(E8,E15,E16,E17)</f>
        <v>675190701.02999997</v>
      </c>
      <c r="F48" s="1">
        <f>SUM(F8,F15,F16,F17)</f>
        <v>663256246.73000002</v>
      </c>
      <c r="G48" s="8"/>
      <c r="H48" s="394"/>
    </row>
    <row r="49" spans="1:8">
      <c r="A49" s="525"/>
      <c r="B49" s="525"/>
      <c r="C49" s="525"/>
      <c r="D49" s="525"/>
      <c r="E49" s="525"/>
      <c r="F49" s="525"/>
      <c r="H49" s="11"/>
    </row>
    <row r="50" spans="1:8">
      <c r="A50" s="29"/>
      <c r="B50" s="29"/>
      <c r="C50" s="29"/>
      <c r="D50" s="29"/>
      <c r="E50" s="29"/>
      <c r="F50" s="29"/>
      <c r="H50" s="12"/>
    </row>
    <row r="51" spans="1:8">
      <c r="A51" s="29"/>
      <c r="B51" s="29"/>
      <c r="C51" s="29"/>
      <c r="D51" s="29"/>
      <c r="E51" s="29"/>
      <c r="F51" s="29"/>
      <c r="H51" s="11"/>
    </row>
    <row r="52" spans="1:8">
      <c r="A52" s="29"/>
      <c r="B52" s="29"/>
      <c r="C52" s="29"/>
      <c r="D52" s="29"/>
      <c r="E52" s="29"/>
      <c r="F52" s="29"/>
    </row>
    <row r="53" spans="1:8">
      <c r="A53" s="29"/>
      <c r="B53" s="29"/>
      <c r="C53" s="500">
        <v>45009</v>
      </c>
      <c r="D53" s="501"/>
      <c r="E53" s="29"/>
      <c r="F53" s="29"/>
    </row>
    <row r="54" spans="1:8">
      <c r="A54" s="26" t="s">
        <v>450</v>
      </c>
      <c r="B54" s="26"/>
      <c r="C54" s="502" t="s">
        <v>339</v>
      </c>
      <c r="D54" s="503"/>
      <c r="E54" s="26"/>
      <c r="F54" s="26" t="s">
        <v>337</v>
      </c>
    </row>
    <row r="55" spans="1:8">
      <c r="A55" s="26" t="s">
        <v>338</v>
      </c>
      <c r="B55" s="3"/>
      <c r="C55" s="3"/>
      <c r="D55" s="3"/>
      <c r="E55" s="26"/>
      <c r="F55" s="26" t="s">
        <v>340</v>
      </c>
    </row>
    <row r="56" spans="1:8">
      <c r="A56" s="26"/>
      <c r="B56" s="26"/>
      <c r="C56" s="26"/>
      <c r="D56" s="3"/>
      <c r="E56" s="26"/>
      <c r="F56" s="3"/>
    </row>
    <row r="57" spans="1:8">
      <c r="A57" s="10"/>
      <c r="B57" s="10"/>
      <c r="C57" s="10"/>
      <c r="E57" s="10"/>
    </row>
    <row r="58" spans="1:8">
      <c r="A58" s="10"/>
      <c r="B58" s="10"/>
      <c r="C58" s="10"/>
      <c r="E58" s="10"/>
    </row>
    <row r="59" spans="1:8">
      <c r="F59" s="9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11" workbookViewId="0">
      <selection activeCell="D49" sqref="D49"/>
    </sheetView>
  </sheetViews>
  <sheetFormatPr defaultRowHeight="15"/>
  <cols>
    <col min="1" max="1" width="31.28515625" style="7" customWidth="1"/>
    <col min="2" max="2" width="29.28515625" style="7" customWidth="1"/>
    <col min="3" max="3" width="29.7109375" style="7" customWidth="1"/>
    <col min="4" max="4" width="26.42578125" style="7" customWidth="1"/>
    <col min="5" max="5" width="27.5703125" style="6" customWidth="1"/>
    <col min="6" max="6" width="9.140625" style="11"/>
    <col min="7" max="7" width="18.28515625" style="7" bestFit="1" customWidth="1"/>
    <col min="8" max="9" width="14.42578125" style="7" customWidth="1"/>
    <col min="10" max="16384" width="9.140625" style="7"/>
  </cols>
  <sheetData>
    <row r="1" spans="1:9" ht="29.25" customHeight="1">
      <c r="A1" s="504" t="s">
        <v>451</v>
      </c>
      <c r="B1" s="539" t="s">
        <v>452</v>
      </c>
      <c r="C1" s="540"/>
      <c r="D1" s="535" t="s">
        <v>578</v>
      </c>
    </row>
    <row r="2" spans="1:9">
      <c r="A2" s="538"/>
      <c r="B2" s="541"/>
      <c r="C2" s="542"/>
      <c r="D2" s="536"/>
    </row>
    <row r="3" spans="1:9" ht="21" customHeight="1">
      <c r="A3" s="538"/>
      <c r="B3" s="541" t="s">
        <v>453</v>
      </c>
      <c r="C3" s="542"/>
      <c r="D3" s="536"/>
    </row>
    <row r="4" spans="1:9">
      <c r="A4" s="30"/>
      <c r="B4" s="541" t="s">
        <v>581</v>
      </c>
      <c r="C4" s="542"/>
      <c r="D4" s="536"/>
    </row>
    <row r="5" spans="1:9">
      <c r="A5" s="23" t="s">
        <v>418</v>
      </c>
      <c r="B5" s="521"/>
      <c r="C5" s="522"/>
      <c r="D5" s="536"/>
    </row>
    <row r="6" spans="1:9">
      <c r="A6" s="24" t="s">
        <v>501</v>
      </c>
      <c r="B6" s="523"/>
      <c r="C6" s="524"/>
      <c r="D6" s="537"/>
    </row>
    <row r="7" spans="1:9" ht="33.75" customHeight="1">
      <c r="A7" s="543"/>
      <c r="B7" s="544"/>
      <c r="C7" s="25" t="s">
        <v>454</v>
      </c>
      <c r="D7" s="25" t="s">
        <v>455</v>
      </c>
      <c r="E7" s="7"/>
    </row>
    <row r="8" spans="1:9">
      <c r="A8" s="526" t="s">
        <v>378</v>
      </c>
      <c r="B8" s="527"/>
      <c r="C8" s="1">
        <f>C9+C10+C11+C12+C13+C14</f>
        <v>20426151.390000001</v>
      </c>
      <c r="D8" s="1">
        <f>D9+D10+D11+D12+D13+D14</f>
        <v>14446794.439999999</v>
      </c>
      <c r="E8" s="9"/>
      <c r="F8" s="12"/>
      <c r="G8" s="13"/>
      <c r="H8" s="13"/>
      <c r="I8" s="13"/>
    </row>
    <row r="9" spans="1:9">
      <c r="A9" s="533" t="s">
        <v>456</v>
      </c>
      <c r="B9" s="534"/>
      <c r="C9" s="4">
        <v>8024177.1299999999</v>
      </c>
      <c r="D9" s="4">
        <v>8371884.5499999998</v>
      </c>
      <c r="E9" s="9"/>
      <c r="F9" s="12"/>
      <c r="G9" s="14"/>
      <c r="H9" s="14"/>
      <c r="I9" s="14"/>
    </row>
    <row r="10" spans="1:9" ht="33.75" customHeight="1">
      <c r="A10" s="533" t="s">
        <v>457</v>
      </c>
      <c r="B10" s="534"/>
      <c r="C10" s="4">
        <v>5520.18</v>
      </c>
      <c r="D10" s="392">
        <v>-2742.41</v>
      </c>
      <c r="E10" s="9"/>
      <c r="F10" s="12"/>
      <c r="G10" s="14"/>
      <c r="H10" s="14"/>
      <c r="I10" s="14"/>
    </row>
    <row r="11" spans="1:9">
      <c r="A11" s="533" t="s">
        <v>458</v>
      </c>
      <c r="B11" s="534"/>
      <c r="C11" s="4">
        <v>0</v>
      </c>
      <c r="D11" s="4">
        <v>0</v>
      </c>
      <c r="E11" s="9"/>
      <c r="F11" s="12"/>
      <c r="G11" s="15"/>
      <c r="H11" s="15"/>
      <c r="I11" s="15"/>
    </row>
    <row r="12" spans="1:9">
      <c r="A12" s="533" t="s">
        <v>459</v>
      </c>
      <c r="B12" s="534"/>
      <c r="C12" s="4">
        <v>0</v>
      </c>
      <c r="D12" s="4">
        <v>0</v>
      </c>
      <c r="E12" s="9"/>
      <c r="F12" s="12"/>
      <c r="G12" s="14"/>
      <c r="H12" s="14"/>
      <c r="I12" s="14"/>
    </row>
    <row r="13" spans="1:9">
      <c r="A13" s="533" t="s">
        <v>460</v>
      </c>
      <c r="B13" s="534"/>
      <c r="C13" s="4">
        <v>0</v>
      </c>
      <c r="D13" s="4">
        <v>0</v>
      </c>
      <c r="E13" s="9"/>
      <c r="F13" s="12"/>
      <c r="G13" s="14"/>
      <c r="H13" s="14"/>
      <c r="I13" s="14"/>
    </row>
    <row r="14" spans="1:9">
      <c r="A14" s="533" t="s">
        <v>461</v>
      </c>
      <c r="B14" s="534"/>
      <c r="C14" s="4">
        <v>12396454.08</v>
      </c>
      <c r="D14" s="4">
        <v>6077652.2999999998</v>
      </c>
      <c r="E14" s="9"/>
      <c r="F14" s="12"/>
      <c r="G14" s="14"/>
      <c r="H14" s="14"/>
      <c r="I14" s="14"/>
    </row>
    <row r="15" spans="1:9">
      <c r="A15" s="526" t="s">
        <v>462</v>
      </c>
      <c r="B15" s="527"/>
      <c r="C15" s="1">
        <f>SUM(C16:C25)</f>
        <v>221645014.30000001</v>
      </c>
      <c r="D15" s="1">
        <f>SUM(D16:D25)</f>
        <v>164114904.18000001</v>
      </c>
      <c r="E15" s="9"/>
      <c r="F15" s="12"/>
      <c r="G15" s="13"/>
      <c r="H15" s="13"/>
      <c r="I15" s="13"/>
    </row>
    <row r="16" spans="1:9">
      <c r="A16" s="533" t="s">
        <v>379</v>
      </c>
      <c r="B16" s="534"/>
      <c r="C16" s="4">
        <v>12025053.49</v>
      </c>
      <c r="D16" s="391">
        <v>11541959.449999999</v>
      </c>
      <c r="E16" s="9"/>
      <c r="F16" s="12"/>
      <c r="G16" s="14"/>
      <c r="H16" s="14"/>
      <c r="I16" s="14"/>
    </row>
    <row r="17" spans="1:9">
      <c r="A17" s="533" t="s">
        <v>463</v>
      </c>
      <c r="B17" s="534"/>
      <c r="C17" s="4">
        <v>2402138.19</v>
      </c>
      <c r="D17" s="391">
        <v>2897056.61</v>
      </c>
      <c r="E17" s="9"/>
      <c r="F17" s="12"/>
      <c r="G17" s="14"/>
      <c r="H17" s="14"/>
      <c r="I17" s="14"/>
    </row>
    <row r="18" spans="1:9">
      <c r="A18" s="533" t="s">
        <v>380</v>
      </c>
      <c r="B18" s="534"/>
      <c r="C18" s="4">
        <v>20823276.41</v>
      </c>
      <c r="D18" s="391">
        <v>22673554.02</v>
      </c>
      <c r="E18" s="9"/>
      <c r="F18" s="12"/>
      <c r="G18" s="14"/>
      <c r="H18" s="14"/>
      <c r="I18" s="14"/>
    </row>
    <row r="19" spans="1:9">
      <c r="A19" s="533" t="s">
        <v>381</v>
      </c>
      <c r="B19" s="534"/>
      <c r="C19" s="4">
        <v>69690.95</v>
      </c>
      <c r="D19" s="391">
        <v>129572.26</v>
      </c>
      <c r="E19" s="9"/>
      <c r="F19" s="12"/>
      <c r="G19" s="14"/>
      <c r="H19" s="14"/>
      <c r="I19" s="14"/>
    </row>
    <row r="20" spans="1:9">
      <c r="A20" s="533" t="s">
        <v>382</v>
      </c>
      <c r="B20" s="534"/>
      <c r="C20" s="4">
        <v>26047439.449999999</v>
      </c>
      <c r="D20" s="391">
        <v>27453455.379999999</v>
      </c>
      <c r="E20" s="9"/>
      <c r="F20" s="12"/>
      <c r="G20" s="14"/>
      <c r="H20" s="14"/>
      <c r="I20" s="14"/>
    </row>
    <row r="21" spans="1:9">
      <c r="A21" s="533" t="s">
        <v>464</v>
      </c>
      <c r="B21" s="534"/>
      <c r="C21" s="4">
        <v>4753775.59</v>
      </c>
      <c r="D21" s="391">
        <v>5057462.7699999996</v>
      </c>
      <c r="E21" s="9"/>
      <c r="F21" s="12"/>
      <c r="G21" s="14"/>
      <c r="H21" s="14"/>
      <c r="I21" s="14"/>
    </row>
    <row r="22" spans="1:9">
      <c r="A22" s="533" t="s">
        <v>383</v>
      </c>
      <c r="B22" s="534"/>
      <c r="C22" s="4">
        <v>1979328.8</v>
      </c>
      <c r="D22" s="391">
        <v>2403535.88</v>
      </c>
      <c r="E22" s="9"/>
      <c r="F22" s="12"/>
      <c r="G22" s="14"/>
      <c r="H22" s="14"/>
      <c r="I22" s="14"/>
    </row>
    <row r="23" spans="1:9">
      <c r="A23" s="533" t="s">
        <v>465</v>
      </c>
      <c r="B23" s="534"/>
      <c r="C23" s="4">
        <v>0</v>
      </c>
      <c r="D23" s="391">
        <v>0</v>
      </c>
      <c r="E23" s="9"/>
      <c r="F23" s="12"/>
      <c r="G23" s="14"/>
      <c r="H23" s="14"/>
      <c r="I23" s="14"/>
    </row>
    <row r="24" spans="1:9">
      <c r="A24" s="533" t="s">
        <v>466</v>
      </c>
      <c r="B24" s="534"/>
      <c r="C24" s="4">
        <v>153544311.41999999</v>
      </c>
      <c r="D24" s="391">
        <v>91958307.810000002</v>
      </c>
      <c r="E24" s="9"/>
      <c r="F24" s="12"/>
      <c r="G24" s="14"/>
      <c r="H24" s="14"/>
      <c r="I24" s="14"/>
    </row>
    <row r="25" spans="1:9">
      <c r="A25" s="533" t="s">
        <v>384</v>
      </c>
      <c r="B25" s="534"/>
      <c r="C25" s="4">
        <v>0</v>
      </c>
      <c r="D25" s="391">
        <v>0</v>
      </c>
      <c r="E25" s="9"/>
      <c r="F25" s="12"/>
      <c r="G25" s="14"/>
      <c r="H25" s="14"/>
      <c r="I25" s="14"/>
    </row>
    <row r="26" spans="1:9">
      <c r="A26" s="526" t="s">
        <v>467</v>
      </c>
      <c r="B26" s="527"/>
      <c r="C26" s="1">
        <f>SUM(C8-C15)</f>
        <v>-201218862.91000003</v>
      </c>
      <c r="D26" s="1">
        <f>SUM(D8-D15)</f>
        <v>-149668109.74000001</v>
      </c>
      <c r="E26" s="9"/>
      <c r="F26" s="12"/>
      <c r="G26" s="13"/>
      <c r="H26" s="13"/>
      <c r="I26" s="13"/>
    </row>
    <row r="27" spans="1:9">
      <c r="A27" s="526" t="s">
        <v>385</v>
      </c>
      <c r="B27" s="527"/>
      <c r="C27" s="1">
        <f>SUM(C28:C30)</f>
        <v>44902650.090000004</v>
      </c>
      <c r="D27" s="1">
        <f>SUM(D28:D30)</f>
        <v>94491562.950000003</v>
      </c>
      <c r="E27" s="9"/>
      <c r="F27" s="12"/>
      <c r="G27" s="13"/>
      <c r="H27" s="13"/>
      <c r="I27" s="13"/>
    </row>
    <row r="28" spans="1:9">
      <c r="A28" s="533" t="s">
        <v>386</v>
      </c>
      <c r="B28" s="534"/>
      <c r="C28" s="4">
        <v>18020698.469999999</v>
      </c>
      <c r="D28" s="4">
        <v>69914764.859999999</v>
      </c>
      <c r="E28" s="9"/>
      <c r="F28" s="12"/>
      <c r="G28" s="14"/>
      <c r="H28" s="14"/>
      <c r="I28" s="14"/>
    </row>
    <row r="29" spans="1:9">
      <c r="A29" s="533" t="s">
        <v>387</v>
      </c>
      <c r="B29" s="534"/>
      <c r="C29" s="4">
        <v>0</v>
      </c>
      <c r="D29" s="4">
        <v>0</v>
      </c>
      <c r="E29" s="9"/>
      <c r="F29" s="12"/>
      <c r="G29" s="15"/>
      <c r="H29" s="15"/>
      <c r="I29" s="15"/>
    </row>
    <row r="30" spans="1:9">
      <c r="A30" s="533" t="s">
        <v>388</v>
      </c>
      <c r="B30" s="534"/>
      <c r="C30" s="4">
        <v>26881951.620000001</v>
      </c>
      <c r="D30" s="4">
        <v>24576798.09</v>
      </c>
      <c r="E30" s="9"/>
      <c r="F30" s="12"/>
      <c r="G30" s="14"/>
      <c r="H30" s="14"/>
      <c r="I30" s="14"/>
    </row>
    <row r="31" spans="1:9">
      <c r="A31" s="526" t="s">
        <v>389</v>
      </c>
      <c r="B31" s="527"/>
      <c r="C31" s="1">
        <f>SUM(C32:C33)</f>
        <v>29926456.960000001</v>
      </c>
      <c r="D31" s="1">
        <f>SUM(D32:D33)</f>
        <v>8132504.5099999998</v>
      </c>
      <c r="E31" s="9"/>
      <c r="F31" s="12"/>
      <c r="G31" s="13"/>
      <c r="H31" s="13"/>
      <c r="I31" s="13"/>
    </row>
    <row r="32" spans="1:9" ht="45" customHeight="1">
      <c r="A32" s="533" t="s">
        <v>468</v>
      </c>
      <c r="B32" s="534"/>
      <c r="C32" s="5">
        <v>0</v>
      </c>
      <c r="D32" s="5">
        <v>0</v>
      </c>
      <c r="E32" s="9"/>
      <c r="F32" s="12"/>
      <c r="G32" s="14"/>
      <c r="H32" s="14"/>
      <c r="I32" s="14"/>
    </row>
    <row r="33" spans="1:9">
      <c r="A33" s="533" t="s">
        <v>390</v>
      </c>
      <c r="B33" s="534"/>
      <c r="C33" s="4">
        <v>29926456.960000001</v>
      </c>
      <c r="D33" s="4">
        <v>8132504.5099999998</v>
      </c>
      <c r="E33" s="16"/>
      <c r="F33" s="12"/>
      <c r="G33" s="14"/>
      <c r="H33" s="14"/>
      <c r="I33" s="14"/>
    </row>
    <row r="34" spans="1:9">
      <c r="A34" s="526" t="s">
        <v>469</v>
      </c>
      <c r="B34" s="527"/>
      <c r="C34" s="1">
        <f>SUM(C26+C27-C31)</f>
        <v>-186242669.78000003</v>
      </c>
      <c r="D34" s="1">
        <f>SUM(D26+D27-D31)</f>
        <v>-63309051.300000004</v>
      </c>
      <c r="E34" s="16"/>
      <c r="F34" s="12"/>
      <c r="G34" s="13"/>
      <c r="H34" s="13"/>
      <c r="I34" s="13"/>
    </row>
    <row r="35" spans="1:9">
      <c r="A35" s="526" t="s">
        <v>391</v>
      </c>
      <c r="B35" s="527"/>
      <c r="C35" s="1">
        <f>SUM(C36:C38)</f>
        <v>4646107.6400000006</v>
      </c>
      <c r="D35" s="1">
        <f>SUM(D36:D38)</f>
        <v>7242733.8000000007</v>
      </c>
      <c r="E35" s="16"/>
      <c r="F35" s="12"/>
      <c r="G35" s="13"/>
      <c r="H35" s="13"/>
      <c r="I35" s="13"/>
    </row>
    <row r="36" spans="1:9">
      <c r="A36" s="533" t="s">
        <v>392</v>
      </c>
      <c r="B36" s="534"/>
      <c r="C36" s="4">
        <v>0</v>
      </c>
      <c r="D36" s="4">
        <v>0</v>
      </c>
      <c r="E36" s="16"/>
      <c r="F36" s="12"/>
      <c r="G36" s="14"/>
      <c r="H36" s="14"/>
      <c r="I36" s="14"/>
    </row>
    <row r="37" spans="1:9">
      <c r="A37" s="533" t="s">
        <v>393</v>
      </c>
      <c r="B37" s="534"/>
      <c r="C37" s="4">
        <v>4305077.37</v>
      </c>
      <c r="D37" s="4">
        <v>7155494.4400000004</v>
      </c>
      <c r="E37" s="9"/>
      <c r="F37" s="12"/>
      <c r="G37" s="14"/>
      <c r="H37" s="14"/>
      <c r="I37" s="14"/>
    </row>
    <row r="38" spans="1:9">
      <c r="A38" s="533" t="s">
        <v>470</v>
      </c>
      <c r="B38" s="534"/>
      <c r="C38" s="4">
        <v>341030.27</v>
      </c>
      <c r="D38" s="4">
        <v>87239.360000000001</v>
      </c>
      <c r="E38" s="16"/>
      <c r="F38" s="12"/>
      <c r="G38" s="14"/>
      <c r="H38" s="14"/>
      <c r="I38" s="14"/>
    </row>
    <row r="39" spans="1:9">
      <c r="A39" s="526" t="s">
        <v>394</v>
      </c>
      <c r="B39" s="527"/>
      <c r="C39" s="1">
        <f>SUM(C40:C41)</f>
        <v>3971141.9</v>
      </c>
      <c r="D39" s="1">
        <f>SUM(D40:D41)</f>
        <v>6771045.25</v>
      </c>
      <c r="E39" s="16"/>
      <c r="F39" s="12"/>
      <c r="G39" s="13"/>
      <c r="H39" s="13"/>
      <c r="I39" s="13"/>
    </row>
    <row r="40" spans="1:9">
      <c r="A40" s="533" t="s">
        <v>395</v>
      </c>
      <c r="B40" s="534"/>
      <c r="C40" s="4">
        <v>36872.080000000002</v>
      </c>
      <c r="D40" s="4">
        <v>1072.49</v>
      </c>
      <c r="E40" s="16"/>
      <c r="F40" s="12"/>
      <c r="G40" s="14"/>
      <c r="H40" s="14"/>
      <c r="I40" s="14"/>
    </row>
    <row r="41" spans="1:9">
      <c r="A41" s="533" t="s">
        <v>396</v>
      </c>
      <c r="B41" s="534"/>
      <c r="C41" s="4">
        <v>3934269.82</v>
      </c>
      <c r="D41" s="4">
        <v>6769972.7599999998</v>
      </c>
      <c r="E41" s="16"/>
      <c r="F41" s="12"/>
      <c r="G41" s="14"/>
      <c r="H41" s="14"/>
      <c r="I41" s="14"/>
    </row>
    <row r="42" spans="1:9" hidden="1">
      <c r="A42" s="526" t="s">
        <v>471</v>
      </c>
      <c r="B42" s="527"/>
      <c r="C42" s="1">
        <f>SUM(C34+C35-C39)</f>
        <v>-185567704.04000005</v>
      </c>
      <c r="D42" s="1">
        <f>SUM(D34+D35-D39)</f>
        <v>-62837362.75</v>
      </c>
      <c r="E42" s="16"/>
      <c r="F42" s="12"/>
      <c r="G42" s="13"/>
      <c r="H42" s="13"/>
      <c r="I42" s="13"/>
    </row>
    <row r="43" spans="1:9" hidden="1">
      <c r="A43" s="526" t="s">
        <v>472</v>
      </c>
      <c r="B43" s="527"/>
      <c r="C43" s="1">
        <v>0</v>
      </c>
      <c r="D43" s="1">
        <v>0</v>
      </c>
      <c r="E43" s="16"/>
      <c r="F43" s="12"/>
      <c r="G43" s="17"/>
      <c r="H43" s="17"/>
      <c r="I43" s="17"/>
    </row>
    <row r="44" spans="1:9" hidden="1">
      <c r="A44" s="533" t="s">
        <v>473</v>
      </c>
      <c r="B44" s="534"/>
      <c r="C44" s="2">
        <v>0</v>
      </c>
      <c r="D44" s="2">
        <v>0</v>
      </c>
      <c r="E44" s="16"/>
      <c r="F44" s="12"/>
      <c r="G44" s="15"/>
      <c r="H44" s="15"/>
      <c r="I44" s="15"/>
    </row>
    <row r="45" spans="1:9" hidden="1">
      <c r="A45" s="533" t="s">
        <v>474</v>
      </c>
      <c r="B45" s="534"/>
      <c r="C45" s="2">
        <f>SUM(C42-C43-C44)</f>
        <v>-185567704.04000005</v>
      </c>
      <c r="D45" s="2">
        <f>SUM(D42-D43-D44)</f>
        <v>-62837362.75</v>
      </c>
      <c r="E45" s="16"/>
      <c r="F45" s="12"/>
      <c r="G45" s="15"/>
      <c r="H45" s="15"/>
      <c r="I45" s="15"/>
    </row>
    <row r="46" spans="1:9">
      <c r="A46" s="526" t="s">
        <v>475</v>
      </c>
      <c r="B46" s="527"/>
      <c r="C46" s="31">
        <f>C34+C35-C39</f>
        <v>-185567704.04000005</v>
      </c>
      <c r="D46" s="31">
        <f>D34+D35-D39</f>
        <v>-62837362.75</v>
      </c>
      <c r="E46" s="16"/>
      <c r="F46" s="12"/>
      <c r="G46" s="13"/>
      <c r="H46" s="13"/>
      <c r="I46" s="13"/>
    </row>
    <row r="47" spans="1:9">
      <c r="A47" s="526" t="s">
        <v>397</v>
      </c>
      <c r="B47" s="527"/>
      <c r="C47" s="32">
        <v>0</v>
      </c>
      <c r="D47" s="32">
        <v>0</v>
      </c>
      <c r="E47" s="16"/>
      <c r="F47" s="12"/>
      <c r="G47" s="14"/>
      <c r="H47" s="14"/>
      <c r="I47" s="14"/>
    </row>
    <row r="48" spans="1:9" ht="34.5" customHeight="1">
      <c r="A48" s="526" t="s">
        <v>476</v>
      </c>
      <c r="B48" s="527"/>
      <c r="C48" s="32">
        <v>0</v>
      </c>
      <c r="D48" s="32">
        <v>0</v>
      </c>
      <c r="E48" s="16"/>
      <c r="F48" s="12"/>
      <c r="G48" s="15"/>
      <c r="H48" s="15"/>
      <c r="I48" s="13"/>
    </row>
    <row r="49" spans="1:9">
      <c r="A49" s="528" t="s">
        <v>477</v>
      </c>
      <c r="B49" s="529"/>
      <c r="C49" s="33">
        <f>C46-C47-C48</f>
        <v>-185567704.04000005</v>
      </c>
      <c r="D49" s="33">
        <f>D46-D47-D48</f>
        <v>-62837362.75</v>
      </c>
      <c r="E49" s="16"/>
      <c r="F49" s="12"/>
      <c r="G49" s="13"/>
      <c r="H49" s="13"/>
      <c r="I49" s="13"/>
    </row>
    <row r="50" spans="1:9">
      <c r="A50" s="530"/>
      <c r="B50" s="530"/>
      <c r="C50" s="530"/>
      <c r="D50" s="530"/>
    </row>
    <row r="51" spans="1:9">
      <c r="A51" s="531"/>
      <c r="B51" s="531"/>
      <c r="C51" s="531"/>
      <c r="D51" s="531"/>
    </row>
    <row r="52" spans="1:9">
      <c r="A52" s="26"/>
      <c r="B52" s="26"/>
      <c r="C52" s="26"/>
      <c r="D52" s="26"/>
    </row>
    <row r="53" spans="1:9">
      <c r="A53" s="26"/>
      <c r="B53" s="532">
        <v>45009</v>
      </c>
      <c r="C53" s="502"/>
      <c r="D53" s="26"/>
    </row>
    <row r="54" spans="1:9">
      <c r="A54" s="26"/>
      <c r="B54" s="502" t="s">
        <v>339</v>
      </c>
      <c r="C54" s="503"/>
      <c r="D54" s="26"/>
    </row>
    <row r="55" spans="1:9">
      <c r="A55" s="26" t="s">
        <v>478</v>
      </c>
      <c r="B55" s="26"/>
      <c r="C55" s="26"/>
      <c r="D55" s="26" t="s">
        <v>479</v>
      </c>
    </row>
    <row r="56" spans="1:9">
      <c r="A56" s="26" t="s">
        <v>338</v>
      </c>
      <c r="B56" s="26"/>
      <c r="C56" s="26"/>
      <c r="D56" s="26" t="s">
        <v>340</v>
      </c>
    </row>
    <row r="57" spans="1:9">
      <c r="A57" s="3"/>
      <c r="B57" s="3"/>
      <c r="C57" s="3"/>
      <c r="D57" s="3"/>
    </row>
  </sheetData>
  <mergeCells count="54">
    <mergeCell ref="A8:B8"/>
    <mergeCell ref="A9:B9"/>
    <mergeCell ref="B2:C2"/>
    <mergeCell ref="B3:C3"/>
    <mergeCell ref="B4:C4"/>
    <mergeCell ref="B5:C6"/>
    <mergeCell ref="A7:B7"/>
    <mergeCell ref="D1:D6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A3"/>
    <mergeCell ref="B1:C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B54:C54"/>
    <mergeCell ref="A47:B47"/>
    <mergeCell ref="A48:B48"/>
    <mergeCell ref="A49:B49"/>
    <mergeCell ref="A50:D50"/>
    <mergeCell ref="A51:D51"/>
    <mergeCell ref="B53:C53"/>
  </mergeCells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11" workbookViewId="0">
      <selection activeCell="D34" sqref="D34"/>
    </sheetView>
  </sheetViews>
  <sheetFormatPr defaultRowHeight="15"/>
  <cols>
    <col min="1" max="1" width="31.28515625" customWidth="1"/>
    <col min="2" max="2" width="29.85546875" customWidth="1"/>
    <col min="3" max="3" width="25.85546875" customWidth="1"/>
    <col min="4" max="4" width="26.28515625" customWidth="1"/>
    <col min="5" max="5" width="14.140625" style="18" customWidth="1"/>
    <col min="6" max="6" width="14.28515625" style="18" customWidth="1"/>
    <col min="7" max="7" width="13.7109375" style="18" customWidth="1"/>
    <col min="8" max="8" width="9.140625" style="19"/>
  </cols>
  <sheetData>
    <row r="1" spans="1:7" ht="15" customHeight="1">
      <c r="A1" s="504" t="s">
        <v>480</v>
      </c>
      <c r="B1" s="539" t="s">
        <v>481</v>
      </c>
      <c r="C1" s="540"/>
      <c r="D1" s="535" t="s">
        <v>577</v>
      </c>
    </row>
    <row r="2" spans="1:7">
      <c r="A2" s="538"/>
      <c r="B2" s="541"/>
      <c r="C2" s="542"/>
      <c r="D2" s="536"/>
    </row>
    <row r="3" spans="1:7">
      <c r="A3" s="538"/>
      <c r="B3" s="541" t="s">
        <v>582</v>
      </c>
      <c r="C3" s="542"/>
      <c r="D3" s="536"/>
    </row>
    <row r="4" spans="1:7">
      <c r="A4" s="23" t="s">
        <v>418</v>
      </c>
      <c r="B4" s="521"/>
      <c r="C4" s="522"/>
      <c r="D4" s="536"/>
    </row>
    <row r="5" spans="1:7">
      <c r="A5" s="24" t="s">
        <v>497</v>
      </c>
      <c r="B5" s="523"/>
      <c r="C5" s="524"/>
      <c r="D5" s="537"/>
    </row>
    <row r="6" spans="1:7" ht="30">
      <c r="A6" s="543"/>
      <c r="B6" s="544"/>
      <c r="C6" s="25" t="s">
        <v>454</v>
      </c>
      <c r="D6" s="25" t="s">
        <v>455</v>
      </c>
    </row>
    <row r="7" spans="1:7">
      <c r="A7" s="526" t="s">
        <v>410</v>
      </c>
      <c r="B7" s="527"/>
      <c r="C7" s="1">
        <v>827923578.10000002</v>
      </c>
      <c r="D7" s="1">
        <v>832933872.45000005</v>
      </c>
      <c r="E7" s="20"/>
      <c r="F7" s="20"/>
      <c r="G7" s="20">
        <f>C7-'[1]ZZwF 31.12.2016'!D7</f>
        <v>-111933698050.72</v>
      </c>
    </row>
    <row r="8" spans="1:7">
      <c r="A8" s="526" t="s">
        <v>411</v>
      </c>
      <c r="B8" s="527"/>
      <c r="C8" s="1">
        <f>SUM(C9:C18)</f>
        <v>399483260.00199997</v>
      </c>
      <c r="D8" s="1">
        <f>SUM(D9:D18)</f>
        <v>334394012.63</v>
      </c>
      <c r="E8" s="20"/>
      <c r="F8" s="20"/>
      <c r="G8" s="20">
        <f>C8-'[1]ZZwF 31.12.2016'!D8</f>
        <v>-26917234797.378002</v>
      </c>
    </row>
    <row r="9" spans="1:7">
      <c r="A9" s="533" t="s">
        <v>398</v>
      </c>
      <c r="B9" s="534"/>
      <c r="C9" s="4">
        <v>0</v>
      </c>
      <c r="D9" s="4">
        <v>0</v>
      </c>
      <c r="E9" s="20"/>
      <c r="F9" s="20"/>
      <c r="G9" s="20">
        <f>C9-'[1]ZZwF 31.12.2016'!D9</f>
        <v>-7997841834.0600004</v>
      </c>
    </row>
    <row r="10" spans="1:7">
      <c r="A10" s="533" t="s">
        <v>482</v>
      </c>
      <c r="B10" s="534"/>
      <c r="C10" s="4">
        <v>295604355.80199999</v>
      </c>
      <c r="D10" s="4">
        <v>295190417.24000001</v>
      </c>
      <c r="E10" s="20"/>
      <c r="F10" s="20"/>
      <c r="G10" s="20">
        <f>C10-'[1]ZZwF 31.12.2016'!D10</f>
        <v>-13506261165.618</v>
      </c>
    </row>
    <row r="11" spans="1:7">
      <c r="A11" s="533" t="s">
        <v>483</v>
      </c>
      <c r="B11" s="534"/>
      <c r="C11" s="4">
        <v>0</v>
      </c>
      <c r="D11" s="4">
        <v>0</v>
      </c>
      <c r="E11" s="20"/>
      <c r="F11" s="20"/>
      <c r="G11" s="20">
        <f>C11-'[1]ZZwF 31.12.2016'!D11</f>
        <v>0</v>
      </c>
    </row>
    <row r="12" spans="1:7">
      <c r="A12" s="533" t="s">
        <v>484</v>
      </c>
      <c r="B12" s="534"/>
      <c r="C12" s="4">
        <v>24124026.399999999</v>
      </c>
      <c r="D12" s="4">
        <v>32131891.84</v>
      </c>
      <c r="E12" s="20"/>
      <c r="F12" s="20"/>
      <c r="G12" s="20">
        <f>C12-'[1]ZZwF 31.12.2016'!D12</f>
        <v>-1092743788.24</v>
      </c>
    </row>
    <row r="13" spans="1:7">
      <c r="A13" s="533" t="s">
        <v>399</v>
      </c>
      <c r="B13" s="534"/>
      <c r="C13" s="4">
        <v>0</v>
      </c>
      <c r="D13" s="4">
        <v>0</v>
      </c>
      <c r="E13" s="20"/>
      <c r="F13" s="20"/>
      <c r="G13" s="20">
        <f>C13-'[1]ZZwF 31.12.2016'!D13</f>
        <v>0</v>
      </c>
    </row>
    <row r="14" spans="1:7" ht="29.25" customHeight="1">
      <c r="A14" s="533" t="s">
        <v>485</v>
      </c>
      <c r="B14" s="534"/>
      <c r="C14" s="4">
        <v>98306.94</v>
      </c>
      <c r="D14" s="4">
        <v>0</v>
      </c>
      <c r="E14" s="20"/>
      <c r="F14" s="20"/>
      <c r="G14" s="20">
        <f>C14-'[1]ZZwF 31.12.2016'!D14</f>
        <v>-21016966.009999998</v>
      </c>
    </row>
    <row r="15" spans="1:7" ht="27.75" customHeight="1">
      <c r="A15" s="533" t="s">
        <v>486</v>
      </c>
      <c r="B15" s="534"/>
      <c r="C15" s="4">
        <v>0</v>
      </c>
      <c r="D15" s="4">
        <v>0</v>
      </c>
      <c r="E15" s="20"/>
      <c r="F15" s="20"/>
      <c r="G15" s="20">
        <f>C15-'[1]ZZwF 31.12.2016'!D15</f>
        <v>-14648880.23</v>
      </c>
    </row>
    <row r="16" spans="1:7">
      <c r="A16" s="533" t="s">
        <v>400</v>
      </c>
      <c r="B16" s="534"/>
      <c r="C16" s="4">
        <v>0</v>
      </c>
      <c r="D16" s="4">
        <v>0</v>
      </c>
      <c r="E16" s="20"/>
      <c r="F16" s="20"/>
      <c r="G16" s="20">
        <f>C16-'[1]ZZwF 31.12.2016'!D16</f>
        <v>-894626.04</v>
      </c>
    </row>
    <row r="17" spans="1:7">
      <c r="A17" s="533" t="s">
        <v>487</v>
      </c>
      <c r="B17" s="534"/>
      <c r="C17" s="4">
        <v>0</v>
      </c>
      <c r="D17" s="4">
        <v>0</v>
      </c>
      <c r="E17" s="20"/>
      <c r="F17" s="20"/>
      <c r="G17" s="20">
        <f>C17-'[1]ZZwF 31.12.2016'!D17</f>
        <v>0</v>
      </c>
    </row>
    <row r="18" spans="1:7">
      <c r="A18" s="533" t="s">
        <v>401</v>
      </c>
      <c r="B18" s="534"/>
      <c r="C18" s="4">
        <v>79656570.859999999</v>
      </c>
      <c r="D18" s="4">
        <v>7071703.5499999998</v>
      </c>
      <c r="E18" s="20"/>
      <c r="F18" s="20"/>
      <c r="G18" s="20">
        <f>C18-'[1]ZZwF 31.12.2016'!D18</f>
        <v>-4283827537.1799998</v>
      </c>
    </row>
    <row r="19" spans="1:7">
      <c r="A19" s="526" t="s">
        <v>488</v>
      </c>
      <c r="B19" s="527"/>
      <c r="C19" s="1">
        <f>SUM(C20:C28)</f>
        <v>394472965.64999998</v>
      </c>
      <c r="D19" s="1">
        <f>SUM(D20:D28)</f>
        <v>465202062.09000003</v>
      </c>
      <c r="E19" s="20"/>
      <c r="F19" s="20"/>
      <c r="G19" s="20">
        <f>C19-'[1]ZZwF 31.12.2016'!D19</f>
        <v>-25494382768.400002</v>
      </c>
    </row>
    <row r="20" spans="1:7">
      <c r="A20" s="533" t="s">
        <v>402</v>
      </c>
      <c r="B20" s="534"/>
      <c r="C20" s="4">
        <v>235228917.91</v>
      </c>
      <c r="D20" s="4">
        <v>185567704.03999999</v>
      </c>
      <c r="E20" s="20"/>
      <c r="F20" s="20"/>
      <c r="G20" s="20">
        <f>C20-'[1]ZZwF 31.12.2016'!D20</f>
        <v>-5904714651.4200001</v>
      </c>
    </row>
    <row r="21" spans="1:7">
      <c r="A21" s="533" t="s">
        <v>489</v>
      </c>
      <c r="B21" s="534"/>
      <c r="C21" s="4">
        <v>31766895.879999999</v>
      </c>
      <c r="D21" s="4">
        <v>84543181.670000002</v>
      </c>
      <c r="E21" s="20"/>
      <c r="F21" s="20"/>
      <c r="G21" s="20">
        <f>C21-'[1]ZZwF 31.12.2016'!D21</f>
        <v>-14683765512.070002</v>
      </c>
    </row>
    <row r="22" spans="1:7" ht="31.5" customHeight="1">
      <c r="A22" s="533" t="s">
        <v>403</v>
      </c>
      <c r="B22" s="534"/>
      <c r="C22" s="4">
        <v>0</v>
      </c>
      <c r="D22" s="4">
        <v>0</v>
      </c>
      <c r="E22" s="20"/>
      <c r="F22" s="20"/>
      <c r="G22" s="20">
        <f>C22-'[1]ZZwF 31.12.2016'!D22</f>
        <v>-5116351.2</v>
      </c>
    </row>
    <row r="23" spans="1:7">
      <c r="A23" s="533" t="s">
        <v>404</v>
      </c>
      <c r="B23" s="534"/>
      <c r="C23" s="4">
        <v>84595710.459999993</v>
      </c>
      <c r="D23" s="4">
        <v>140689822.27000001</v>
      </c>
      <c r="E23" s="20"/>
      <c r="F23" s="20"/>
      <c r="G23" s="20">
        <f>C23-'[1]ZZwF 31.12.2016'!D23</f>
        <v>-3010327381.4200001</v>
      </c>
    </row>
    <row r="24" spans="1:7">
      <c r="A24" s="533" t="s">
        <v>490</v>
      </c>
      <c r="B24" s="534"/>
      <c r="C24" s="4">
        <v>0</v>
      </c>
      <c r="D24" s="4">
        <v>0</v>
      </c>
      <c r="E24" s="20"/>
      <c r="F24" s="20"/>
      <c r="G24" s="20">
        <f>C24-'[1]ZZwF 31.12.2016'!D24</f>
        <v>0</v>
      </c>
    </row>
    <row r="25" spans="1:7" ht="43.5" customHeight="1">
      <c r="A25" s="533" t="s">
        <v>491</v>
      </c>
      <c r="B25" s="534"/>
      <c r="C25" s="4">
        <v>27446905.25</v>
      </c>
      <c r="D25" s="4">
        <v>20847090.699999999</v>
      </c>
      <c r="E25" s="20"/>
      <c r="F25" s="20"/>
      <c r="G25" s="20">
        <f>C25-'[1]ZZwF 31.12.2016'!D25</f>
        <v>-62505503.629999995</v>
      </c>
    </row>
    <row r="26" spans="1:7" ht="43.5" customHeight="1">
      <c r="A26" s="533" t="s">
        <v>492</v>
      </c>
      <c r="B26" s="534"/>
      <c r="C26" s="4">
        <v>0</v>
      </c>
      <c r="D26" s="4">
        <v>0</v>
      </c>
      <c r="E26" s="20"/>
      <c r="F26" s="20"/>
      <c r="G26" s="20">
        <f>C26-'[1]ZZwF 31.12.2016'!D26</f>
        <v>-11641883.390000001</v>
      </c>
    </row>
    <row r="27" spans="1:7">
      <c r="A27" s="533" t="s">
        <v>493</v>
      </c>
      <c r="B27" s="534"/>
      <c r="C27" s="4">
        <v>0</v>
      </c>
      <c r="D27" s="4">
        <v>0</v>
      </c>
      <c r="E27" s="20"/>
      <c r="F27" s="20"/>
      <c r="G27" s="20">
        <f>C27-'[1]ZZwF 31.12.2016'!D27</f>
        <v>-894626.04</v>
      </c>
    </row>
    <row r="28" spans="1:7">
      <c r="A28" s="533" t="s">
        <v>405</v>
      </c>
      <c r="B28" s="534"/>
      <c r="C28" s="4">
        <v>15434536.15</v>
      </c>
      <c r="D28" s="4">
        <v>33554263.41</v>
      </c>
      <c r="E28" s="20"/>
      <c r="F28" s="20"/>
      <c r="G28" s="20">
        <f>C28-'[1]ZZwF 31.12.2016'!D28</f>
        <v>-1815416859.23</v>
      </c>
    </row>
    <row r="29" spans="1:7">
      <c r="A29" s="526" t="s">
        <v>406</v>
      </c>
      <c r="B29" s="527"/>
      <c r="C29" s="1">
        <f>SUM(C7+C8-C19)</f>
        <v>832933872.45200002</v>
      </c>
      <c r="D29" s="1">
        <f>SUM(D7+D8-D19)</f>
        <v>702125822.98999989</v>
      </c>
      <c r="E29" s="20"/>
      <c r="F29" s="20"/>
      <c r="G29" s="20">
        <f>C29-'[1]ZZwF 31.12.2016'!D29</f>
        <v>-113356550079.69801</v>
      </c>
    </row>
    <row r="30" spans="1:7">
      <c r="A30" s="526" t="s">
        <v>494</v>
      </c>
      <c r="B30" s="527"/>
      <c r="C30" s="1">
        <f>SUM(C31:C33)</f>
        <v>-185567704.03999999</v>
      </c>
      <c r="D30" s="1">
        <f>SUM(D31:D33)</f>
        <v>-62837362.75</v>
      </c>
      <c r="E30" s="20"/>
      <c r="F30" s="20"/>
      <c r="G30" s="20">
        <f>C30-'[1]ZZwF 31.12.2016'!D30</f>
        <v>-2162820048.6000004</v>
      </c>
    </row>
    <row r="31" spans="1:7">
      <c r="A31" s="533" t="s">
        <v>407</v>
      </c>
      <c r="B31" s="534"/>
      <c r="C31" s="4">
        <v>0</v>
      </c>
      <c r="D31" s="4">
        <v>0</v>
      </c>
      <c r="E31" s="20"/>
      <c r="F31" s="20"/>
      <c r="G31" s="20">
        <f>C31-'[1]ZZwF 31.12.2016'!D31</f>
        <v>-9038299339.0300007</v>
      </c>
    </row>
    <row r="32" spans="1:7">
      <c r="A32" s="533" t="s">
        <v>408</v>
      </c>
      <c r="B32" s="534"/>
      <c r="C32" s="4">
        <v>-185567704.03999999</v>
      </c>
      <c r="D32" s="4">
        <v>-62837362.75</v>
      </c>
      <c r="E32" s="20"/>
      <c r="F32" s="20"/>
      <c r="G32" s="20">
        <f>C32-'[1]ZZwF 31.12.2016'!D32</f>
        <v>-7246614698.5100002</v>
      </c>
    </row>
    <row r="33" spans="1:10">
      <c r="A33" s="533" t="s">
        <v>409</v>
      </c>
      <c r="B33" s="534"/>
      <c r="C33" s="4">
        <v>0</v>
      </c>
      <c r="D33" s="4">
        <v>0</v>
      </c>
      <c r="E33" s="20"/>
      <c r="F33" s="20"/>
      <c r="G33" s="20">
        <f>C33-'[1]ZZwF 31.12.2016'!D33</f>
        <v>-8713074.9100000001</v>
      </c>
    </row>
    <row r="34" spans="1:10">
      <c r="A34" s="526" t="s">
        <v>495</v>
      </c>
      <c r="B34" s="527"/>
      <c r="C34" s="1">
        <f>SUM(C29,C30)</f>
        <v>647366168.41200006</v>
      </c>
      <c r="D34" s="1">
        <f>SUM(D29,D30)</f>
        <v>639288460.23999989</v>
      </c>
      <c r="E34" s="20"/>
      <c r="F34" s="20"/>
      <c r="G34" s="20">
        <f>C34-'[1]ZZwF 31.12.2016'!D34</f>
        <v>-115510657053.388</v>
      </c>
    </row>
    <row r="35" spans="1:10">
      <c r="A35" s="530"/>
      <c r="B35" s="530"/>
      <c r="C35" s="545"/>
      <c r="D35" s="545"/>
    </row>
    <row r="36" spans="1:10">
      <c r="A36" s="530"/>
      <c r="B36" s="530"/>
      <c r="C36" s="530"/>
      <c r="D36" s="530"/>
    </row>
    <row r="37" spans="1:10">
      <c r="A37" s="531"/>
      <c r="B37" s="531"/>
      <c r="C37" s="531"/>
      <c r="D37" s="531"/>
    </row>
    <row r="38" spans="1:10">
      <c r="A38" s="26"/>
      <c r="B38" s="26"/>
      <c r="C38" s="26"/>
      <c r="D38" s="26"/>
    </row>
    <row r="39" spans="1:10">
      <c r="A39" s="26"/>
      <c r="B39" s="532">
        <v>45009</v>
      </c>
      <c r="C39" s="502"/>
      <c r="D39" s="26"/>
    </row>
    <row r="40" spans="1:10">
      <c r="A40" s="26"/>
      <c r="B40" s="502" t="s">
        <v>339</v>
      </c>
      <c r="C40" s="503"/>
      <c r="D40" s="26"/>
    </row>
    <row r="41" spans="1:10">
      <c r="A41" s="26" t="s">
        <v>496</v>
      </c>
      <c r="B41" s="26"/>
      <c r="C41" s="26"/>
      <c r="D41" s="26" t="s">
        <v>479</v>
      </c>
    </row>
    <row r="42" spans="1:10">
      <c r="A42" s="26" t="s">
        <v>338</v>
      </c>
      <c r="B42" s="26"/>
      <c r="C42" s="26"/>
      <c r="D42" s="26" t="s">
        <v>340</v>
      </c>
      <c r="H42" s="21"/>
      <c r="I42" s="22"/>
      <c r="J42" s="22"/>
    </row>
    <row r="43" spans="1:10">
      <c r="A43" s="3"/>
      <c r="B43" s="3"/>
      <c r="C43" s="3"/>
      <c r="D43" s="3"/>
    </row>
  </sheetData>
  <mergeCells count="40">
    <mergeCell ref="A1:A3"/>
    <mergeCell ref="B1:C2"/>
    <mergeCell ref="B3:C3"/>
    <mergeCell ref="B4:C5"/>
    <mergeCell ref="D1:D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C35:D35"/>
    <mergeCell ref="A36:D36"/>
    <mergeCell ref="A37:D37"/>
    <mergeCell ref="B39:C39"/>
    <mergeCell ref="B40:C40"/>
    <mergeCell ref="A35:B35"/>
  </mergeCells>
  <pageMargins left="0.7" right="0.7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6"/>
  <sheetViews>
    <sheetView tabSelected="1" view="pageLayout" topLeftCell="A794" zoomScaleNormal="100" workbookViewId="0">
      <selection activeCell="B806" sqref="B806:E806"/>
    </sheetView>
  </sheetViews>
  <sheetFormatPr defaultRowHeight="12.75"/>
  <cols>
    <col min="1" max="1" width="22.85546875" style="421" customWidth="1"/>
    <col min="2" max="2" width="24.140625" style="421" customWidth="1"/>
    <col min="3" max="3" width="20" style="421" customWidth="1"/>
    <col min="4" max="4" width="18" style="421" customWidth="1"/>
    <col min="5" max="5" width="19.7109375" style="421" customWidth="1"/>
    <col min="6" max="6" width="16.140625" style="421" customWidth="1"/>
    <col min="7" max="7" width="16.42578125" style="421" customWidth="1"/>
    <col min="8" max="8" width="13.7109375" style="421" customWidth="1"/>
    <col min="9" max="9" width="16.140625" style="421" customWidth="1"/>
    <col min="10" max="10" width="13.7109375" style="421" customWidth="1"/>
    <col min="11" max="11" width="18.28515625" style="421" customWidth="1"/>
    <col min="12" max="256" width="9.140625" style="421"/>
    <col min="257" max="257" width="22.85546875" style="421" customWidth="1"/>
    <col min="258" max="258" width="24.140625" style="421" customWidth="1"/>
    <col min="259" max="259" width="20" style="421" customWidth="1"/>
    <col min="260" max="260" width="18" style="421" customWidth="1"/>
    <col min="261" max="261" width="19.7109375" style="421" customWidth="1"/>
    <col min="262" max="262" width="16.140625" style="421" customWidth="1"/>
    <col min="263" max="263" width="16.42578125" style="421" customWidth="1"/>
    <col min="264" max="264" width="13.7109375" style="421" customWidth="1"/>
    <col min="265" max="265" width="16.140625" style="421" customWidth="1"/>
    <col min="266" max="266" width="13.7109375" style="421" customWidth="1"/>
    <col min="267" max="267" width="18.28515625" style="421" customWidth="1"/>
    <col min="268" max="512" width="9.140625" style="421"/>
    <col min="513" max="513" width="22.85546875" style="421" customWidth="1"/>
    <col min="514" max="514" width="24.140625" style="421" customWidth="1"/>
    <col min="515" max="515" width="20" style="421" customWidth="1"/>
    <col min="516" max="516" width="18" style="421" customWidth="1"/>
    <col min="517" max="517" width="19.7109375" style="421" customWidth="1"/>
    <col min="518" max="518" width="16.140625" style="421" customWidth="1"/>
    <col min="519" max="519" width="16.42578125" style="421" customWidth="1"/>
    <col min="520" max="520" width="13.7109375" style="421" customWidth="1"/>
    <col min="521" max="521" width="16.140625" style="421" customWidth="1"/>
    <col min="522" max="522" width="13.7109375" style="421" customWidth="1"/>
    <col min="523" max="523" width="18.28515625" style="421" customWidth="1"/>
    <col min="524" max="768" width="9.140625" style="421"/>
    <col min="769" max="769" width="22.85546875" style="421" customWidth="1"/>
    <col min="770" max="770" width="24.140625" style="421" customWidth="1"/>
    <col min="771" max="771" width="20" style="421" customWidth="1"/>
    <col min="772" max="772" width="18" style="421" customWidth="1"/>
    <col min="773" max="773" width="19.7109375" style="421" customWidth="1"/>
    <col min="774" max="774" width="16.140625" style="421" customWidth="1"/>
    <col min="775" max="775" width="16.42578125" style="421" customWidth="1"/>
    <col min="776" max="776" width="13.7109375" style="421" customWidth="1"/>
    <col min="777" max="777" width="16.140625" style="421" customWidth="1"/>
    <col min="778" max="778" width="13.7109375" style="421" customWidth="1"/>
    <col min="779" max="779" width="18.28515625" style="421" customWidth="1"/>
    <col min="780" max="1024" width="9.140625" style="421"/>
    <col min="1025" max="1025" width="22.85546875" style="421" customWidth="1"/>
    <col min="1026" max="1026" width="24.140625" style="421" customWidth="1"/>
    <col min="1027" max="1027" width="20" style="421" customWidth="1"/>
    <col min="1028" max="1028" width="18" style="421" customWidth="1"/>
    <col min="1029" max="1029" width="19.7109375" style="421" customWidth="1"/>
    <col min="1030" max="1030" width="16.140625" style="421" customWidth="1"/>
    <col min="1031" max="1031" width="16.42578125" style="421" customWidth="1"/>
    <col min="1032" max="1032" width="13.7109375" style="421" customWidth="1"/>
    <col min="1033" max="1033" width="16.140625" style="421" customWidth="1"/>
    <col min="1034" max="1034" width="13.7109375" style="421" customWidth="1"/>
    <col min="1035" max="1035" width="18.28515625" style="421" customWidth="1"/>
    <col min="1036" max="1280" width="9.140625" style="421"/>
    <col min="1281" max="1281" width="22.85546875" style="421" customWidth="1"/>
    <col min="1282" max="1282" width="24.140625" style="421" customWidth="1"/>
    <col min="1283" max="1283" width="20" style="421" customWidth="1"/>
    <col min="1284" max="1284" width="18" style="421" customWidth="1"/>
    <col min="1285" max="1285" width="19.7109375" style="421" customWidth="1"/>
    <col min="1286" max="1286" width="16.140625" style="421" customWidth="1"/>
    <col min="1287" max="1287" width="16.42578125" style="421" customWidth="1"/>
    <col min="1288" max="1288" width="13.7109375" style="421" customWidth="1"/>
    <col min="1289" max="1289" width="16.140625" style="421" customWidth="1"/>
    <col min="1290" max="1290" width="13.7109375" style="421" customWidth="1"/>
    <col min="1291" max="1291" width="18.28515625" style="421" customWidth="1"/>
    <col min="1292" max="1536" width="9.140625" style="421"/>
    <col min="1537" max="1537" width="22.85546875" style="421" customWidth="1"/>
    <col min="1538" max="1538" width="24.140625" style="421" customWidth="1"/>
    <col min="1539" max="1539" width="20" style="421" customWidth="1"/>
    <col min="1540" max="1540" width="18" style="421" customWidth="1"/>
    <col min="1541" max="1541" width="19.7109375" style="421" customWidth="1"/>
    <col min="1542" max="1542" width="16.140625" style="421" customWidth="1"/>
    <col min="1543" max="1543" width="16.42578125" style="421" customWidth="1"/>
    <col min="1544" max="1544" width="13.7109375" style="421" customWidth="1"/>
    <col min="1545" max="1545" width="16.140625" style="421" customWidth="1"/>
    <col min="1546" max="1546" width="13.7109375" style="421" customWidth="1"/>
    <col min="1547" max="1547" width="18.28515625" style="421" customWidth="1"/>
    <col min="1548" max="1792" width="9.140625" style="421"/>
    <col min="1793" max="1793" width="22.85546875" style="421" customWidth="1"/>
    <col min="1794" max="1794" width="24.140625" style="421" customWidth="1"/>
    <col min="1795" max="1795" width="20" style="421" customWidth="1"/>
    <col min="1796" max="1796" width="18" style="421" customWidth="1"/>
    <col min="1797" max="1797" width="19.7109375" style="421" customWidth="1"/>
    <col min="1798" max="1798" width="16.140625" style="421" customWidth="1"/>
    <col min="1799" max="1799" width="16.42578125" style="421" customWidth="1"/>
    <col min="1800" max="1800" width="13.7109375" style="421" customWidth="1"/>
    <col min="1801" max="1801" width="16.140625" style="421" customWidth="1"/>
    <col min="1802" max="1802" width="13.7109375" style="421" customWidth="1"/>
    <col min="1803" max="1803" width="18.28515625" style="421" customWidth="1"/>
    <col min="1804" max="2048" width="9.140625" style="421"/>
    <col min="2049" max="2049" width="22.85546875" style="421" customWidth="1"/>
    <col min="2050" max="2050" width="24.140625" style="421" customWidth="1"/>
    <col min="2051" max="2051" width="20" style="421" customWidth="1"/>
    <col min="2052" max="2052" width="18" style="421" customWidth="1"/>
    <col min="2053" max="2053" width="19.7109375" style="421" customWidth="1"/>
    <col min="2054" max="2054" width="16.140625" style="421" customWidth="1"/>
    <col min="2055" max="2055" width="16.42578125" style="421" customWidth="1"/>
    <col min="2056" max="2056" width="13.7109375" style="421" customWidth="1"/>
    <col min="2057" max="2057" width="16.140625" style="421" customWidth="1"/>
    <col min="2058" max="2058" width="13.7109375" style="421" customWidth="1"/>
    <col min="2059" max="2059" width="18.28515625" style="421" customWidth="1"/>
    <col min="2060" max="2304" width="9.140625" style="421"/>
    <col min="2305" max="2305" width="22.85546875" style="421" customWidth="1"/>
    <col min="2306" max="2306" width="24.140625" style="421" customWidth="1"/>
    <col min="2307" max="2307" width="20" style="421" customWidth="1"/>
    <col min="2308" max="2308" width="18" style="421" customWidth="1"/>
    <col min="2309" max="2309" width="19.7109375" style="421" customWidth="1"/>
    <col min="2310" max="2310" width="16.140625" style="421" customWidth="1"/>
    <col min="2311" max="2311" width="16.42578125" style="421" customWidth="1"/>
    <col min="2312" max="2312" width="13.7109375" style="421" customWidth="1"/>
    <col min="2313" max="2313" width="16.140625" style="421" customWidth="1"/>
    <col min="2314" max="2314" width="13.7109375" style="421" customWidth="1"/>
    <col min="2315" max="2315" width="18.28515625" style="421" customWidth="1"/>
    <col min="2316" max="2560" width="9.140625" style="421"/>
    <col min="2561" max="2561" width="22.85546875" style="421" customWidth="1"/>
    <col min="2562" max="2562" width="24.140625" style="421" customWidth="1"/>
    <col min="2563" max="2563" width="20" style="421" customWidth="1"/>
    <col min="2564" max="2564" width="18" style="421" customWidth="1"/>
    <col min="2565" max="2565" width="19.7109375" style="421" customWidth="1"/>
    <col min="2566" max="2566" width="16.140625" style="421" customWidth="1"/>
    <col min="2567" max="2567" width="16.42578125" style="421" customWidth="1"/>
    <col min="2568" max="2568" width="13.7109375" style="421" customWidth="1"/>
    <col min="2569" max="2569" width="16.140625" style="421" customWidth="1"/>
    <col min="2570" max="2570" width="13.7109375" style="421" customWidth="1"/>
    <col min="2571" max="2571" width="18.28515625" style="421" customWidth="1"/>
    <col min="2572" max="2816" width="9.140625" style="421"/>
    <col min="2817" max="2817" width="22.85546875" style="421" customWidth="1"/>
    <col min="2818" max="2818" width="24.140625" style="421" customWidth="1"/>
    <col min="2819" max="2819" width="20" style="421" customWidth="1"/>
    <col min="2820" max="2820" width="18" style="421" customWidth="1"/>
    <col min="2821" max="2821" width="19.7109375" style="421" customWidth="1"/>
    <col min="2822" max="2822" width="16.140625" style="421" customWidth="1"/>
    <col min="2823" max="2823" width="16.42578125" style="421" customWidth="1"/>
    <col min="2824" max="2824" width="13.7109375" style="421" customWidth="1"/>
    <col min="2825" max="2825" width="16.140625" style="421" customWidth="1"/>
    <col min="2826" max="2826" width="13.7109375" style="421" customWidth="1"/>
    <col min="2827" max="2827" width="18.28515625" style="421" customWidth="1"/>
    <col min="2828" max="3072" width="9.140625" style="421"/>
    <col min="3073" max="3073" width="22.85546875" style="421" customWidth="1"/>
    <col min="3074" max="3074" width="24.140625" style="421" customWidth="1"/>
    <col min="3075" max="3075" width="20" style="421" customWidth="1"/>
    <col min="3076" max="3076" width="18" style="421" customWidth="1"/>
    <col min="3077" max="3077" width="19.7109375" style="421" customWidth="1"/>
    <col min="3078" max="3078" width="16.140625" style="421" customWidth="1"/>
    <col min="3079" max="3079" width="16.42578125" style="421" customWidth="1"/>
    <col min="3080" max="3080" width="13.7109375" style="421" customWidth="1"/>
    <col min="3081" max="3081" width="16.140625" style="421" customWidth="1"/>
    <col min="3082" max="3082" width="13.7109375" style="421" customWidth="1"/>
    <col min="3083" max="3083" width="18.28515625" style="421" customWidth="1"/>
    <col min="3084" max="3328" width="9.140625" style="421"/>
    <col min="3329" max="3329" width="22.85546875" style="421" customWidth="1"/>
    <col min="3330" max="3330" width="24.140625" style="421" customWidth="1"/>
    <col min="3331" max="3331" width="20" style="421" customWidth="1"/>
    <col min="3332" max="3332" width="18" style="421" customWidth="1"/>
    <col min="3333" max="3333" width="19.7109375" style="421" customWidth="1"/>
    <col min="3334" max="3334" width="16.140625" style="421" customWidth="1"/>
    <col min="3335" max="3335" width="16.42578125" style="421" customWidth="1"/>
    <col min="3336" max="3336" width="13.7109375" style="421" customWidth="1"/>
    <col min="3337" max="3337" width="16.140625" style="421" customWidth="1"/>
    <col min="3338" max="3338" width="13.7109375" style="421" customWidth="1"/>
    <col min="3339" max="3339" width="18.28515625" style="421" customWidth="1"/>
    <col min="3340" max="3584" width="9.140625" style="421"/>
    <col min="3585" max="3585" width="22.85546875" style="421" customWidth="1"/>
    <col min="3586" max="3586" width="24.140625" style="421" customWidth="1"/>
    <col min="3587" max="3587" width="20" style="421" customWidth="1"/>
    <col min="3588" max="3588" width="18" style="421" customWidth="1"/>
    <col min="3589" max="3589" width="19.7109375" style="421" customWidth="1"/>
    <col min="3590" max="3590" width="16.140625" style="421" customWidth="1"/>
    <col min="3591" max="3591" width="16.42578125" style="421" customWidth="1"/>
    <col min="3592" max="3592" width="13.7109375" style="421" customWidth="1"/>
    <col min="3593" max="3593" width="16.140625" style="421" customWidth="1"/>
    <col min="3594" max="3594" width="13.7109375" style="421" customWidth="1"/>
    <col min="3595" max="3595" width="18.28515625" style="421" customWidth="1"/>
    <col min="3596" max="3840" width="9.140625" style="421"/>
    <col min="3841" max="3841" width="22.85546875" style="421" customWidth="1"/>
    <col min="3842" max="3842" width="24.140625" style="421" customWidth="1"/>
    <col min="3843" max="3843" width="20" style="421" customWidth="1"/>
    <col min="3844" max="3844" width="18" style="421" customWidth="1"/>
    <col min="3845" max="3845" width="19.7109375" style="421" customWidth="1"/>
    <col min="3846" max="3846" width="16.140625" style="421" customWidth="1"/>
    <col min="3847" max="3847" width="16.42578125" style="421" customWidth="1"/>
    <col min="3848" max="3848" width="13.7109375" style="421" customWidth="1"/>
    <col min="3849" max="3849" width="16.140625" style="421" customWidth="1"/>
    <col min="3850" max="3850" width="13.7109375" style="421" customWidth="1"/>
    <col min="3851" max="3851" width="18.28515625" style="421" customWidth="1"/>
    <col min="3852" max="4096" width="9.140625" style="421"/>
    <col min="4097" max="4097" width="22.85546875" style="421" customWidth="1"/>
    <col min="4098" max="4098" width="24.140625" style="421" customWidth="1"/>
    <col min="4099" max="4099" width="20" style="421" customWidth="1"/>
    <col min="4100" max="4100" width="18" style="421" customWidth="1"/>
    <col min="4101" max="4101" width="19.7109375" style="421" customWidth="1"/>
    <col min="4102" max="4102" width="16.140625" style="421" customWidth="1"/>
    <col min="4103" max="4103" width="16.42578125" style="421" customWidth="1"/>
    <col min="4104" max="4104" width="13.7109375" style="421" customWidth="1"/>
    <col min="4105" max="4105" width="16.140625" style="421" customWidth="1"/>
    <col min="4106" max="4106" width="13.7109375" style="421" customWidth="1"/>
    <col min="4107" max="4107" width="18.28515625" style="421" customWidth="1"/>
    <col min="4108" max="4352" width="9.140625" style="421"/>
    <col min="4353" max="4353" width="22.85546875" style="421" customWidth="1"/>
    <col min="4354" max="4354" width="24.140625" style="421" customWidth="1"/>
    <col min="4355" max="4355" width="20" style="421" customWidth="1"/>
    <col min="4356" max="4356" width="18" style="421" customWidth="1"/>
    <col min="4357" max="4357" width="19.7109375" style="421" customWidth="1"/>
    <col min="4358" max="4358" width="16.140625" style="421" customWidth="1"/>
    <col min="4359" max="4359" width="16.42578125" style="421" customWidth="1"/>
    <col min="4360" max="4360" width="13.7109375" style="421" customWidth="1"/>
    <col min="4361" max="4361" width="16.140625" style="421" customWidth="1"/>
    <col min="4362" max="4362" width="13.7109375" style="421" customWidth="1"/>
    <col min="4363" max="4363" width="18.28515625" style="421" customWidth="1"/>
    <col min="4364" max="4608" width="9.140625" style="421"/>
    <col min="4609" max="4609" width="22.85546875" style="421" customWidth="1"/>
    <col min="4610" max="4610" width="24.140625" style="421" customWidth="1"/>
    <col min="4611" max="4611" width="20" style="421" customWidth="1"/>
    <col min="4612" max="4612" width="18" style="421" customWidth="1"/>
    <col min="4613" max="4613" width="19.7109375" style="421" customWidth="1"/>
    <col min="4614" max="4614" width="16.140625" style="421" customWidth="1"/>
    <col min="4615" max="4615" width="16.42578125" style="421" customWidth="1"/>
    <col min="4616" max="4616" width="13.7109375" style="421" customWidth="1"/>
    <col min="4617" max="4617" width="16.140625" style="421" customWidth="1"/>
    <col min="4618" max="4618" width="13.7109375" style="421" customWidth="1"/>
    <col min="4619" max="4619" width="18.28515625" style="421" customWidth="1"/>
    <col min="4620" max="4864" width="9.140625" style="421"/>
    <col min="4865" max="4865" width="22.85546875" style="421" customWidth="1"/>
    <col min="4866" max="4866" width="24.140625" style="421" customWidth="1"/>
    <col min="4867" max="4867" width="20" style="421" customWidth="1"/>
    <col min="4868" max="4868" width="18" style="421" customWidth="1"/>
    <col min="4869" max="4869" width="19.7109375" style="421" customWidth="1"/>
    <col min="4870" max="4870" width="16.140625" style="421" customWidth="1"/>
    <col min="4871" max="4871" width="16.42578125" style="421" customWidth="1"/>
    <col min="4872" max="4872" width="13.7109375" style="421" customWidth="1"/>
    <col min="4873" max="4873" width="16.140625" style="421" customWidth="1"/>
    <col min="4874" max="4874" width="13.7109375" style="421" customWidth="1"/>
    <col min="4875" max="4875" width="18.28515625" style="421" customWidth="1"/>
    <col min="4876" max="5120" width="9.140625" style="421"/>
    <col min="5121" max="5121" width="22.85546875" style="421" customWidth="1"/>
    <col min="5122" max="5122" width="24.140625" style="421" customWidth="1"/>
    <col min="5123" max="5123" width="20" style="421" customWidth="1"/>
    <col min="5124" max="5124" width="18" style="421" customWidth="1"/>
    <col min="5125" max="5125" width="19.7109375" style="421" customWidth="1"/>
    <col min="5126" max="5126" width="16.140625" style="421" customWidth="1"/>
    <col min="5127" max="5127" width="16.42578125" style="421" customWidth="1"/>
    <col min="5128" max="5128" width="13.7109375" style="421" customWidth="1"/>
    <col min="5129" max="5129" width="16.140625" style="421" customWidth="1"/>
    <col min="5130" max="5130" width="13.7109375" style="421" customWidth="1"/>
    <col min="5131" max="5131" width="18.28515625" style="421" customWidth="1"/>
    <col min="5132" max="5376" width="9.140625" style="421"/>
    <col min="5377" max="5377" width="22.85546875" style="421" customWidth="1"/>
    <col min="5378" max="5378" width="24.140625" style="421" customWidth="1"/>
    <col min="5379" max="5379" width="20" style="421" customWidth="1"/>
    <col min="5380" max="5380" width="18" style="421" customWidth="1"/>
    <col min="5381" max="5381" width="19.7109375" style="421" customWidth="1"/>
    <col min="5382" max="5382" width="16.140625" style="421" customWidth="1"/>
    <col min="5383" max="5383" width="16.42578125" style="421" customWidth="1"/>
    <col min="5384" max="5384" width="13.7109375" style="421" customWidth="1"/>
    <col min="5385" max="5385" width="16.140625" style="421" customWidth="1"/>
    <col min="5386" max="5386" width="13.7109375" style="421" customWidth="1"/>
    <col min="5387" max="5387" width="18.28515625" style="421" customWidth="1"/>
    <col min="5388" max="5632" width="9.140625" style="421"/>
    <col min="5633" max="5633" width="22.85546875" style="421" customWidth="1"/>
    <col min="5634" max="5634" width="24.140625" style="421" customWidth="1"/>
    <col min="5635" max="5635" width="20" style="421" customWidth="1"/>
    <col min="5636" max="5636" width="18" style="421" customWidth="1"/>
    <col min="5637" max="5637" width="19.7109375" style="421" customWidth="1"/>
    <col min="5638" max="5638" width="16.140625" style="421" customWidth="1"/>
    <col min="5639" max="5639" width="16.42578125" style="421" customWidth="1"/>
    <col min="5640" max="5640" width="13.7109375" style="421" customWidth="1"/>
    <col min="5641" max="5641" width="16.140625" style="421" customWidth="1"/>
    <col min="5642" max="5642" width="13.7109375" style="421" customWidth="1"/>
    <col min="5643" max="5643" width="18.28515625" style="421" customWidth="1"/>
    <col min="5644" max="5888" width="9.140625" style="421"/>
    <col min="5889" max="5889" width="22.85546875" style="421" customWidth="1"/>
    <col min="5890" max="5890" width="24.140625" style="421" customWidth="1"/>
    <col min="5891" max="5891" width="20" style="421" customWidth="1"/>
    <col min="5892" max="5892" width="18" style="421" customWidth="1"/>
    <col min="5893" max="5893" width="19.7109375" style="421" customWidth="1"/>
    <col min="5894" max="5894" width="16.140625" style="421" customWidth="1"/>
    <col min="5895" max="5895" width="16.42578125" style="421" customWidth="1"/>
    <col min="5896" max="5896" width="13.7109375" style="421" customWidth="1"/>
    <col min="5897" max="5897" width="16.140625" style="421" customWidth="1"/>
    <col min="5898" max="5898" width="13.7109375" style="421" customWidth="1"/>
    <col min="5899" max="5899" width="18.28515625" style="421" customWidth="1"/>
    <col min="5900" max="6144" width="9.140625" style="421"/>
    <col min="6145" max="6145" width="22.85546875" style="421" customWidth="1"/>
    <col min="6146" max="6146" width="24.140625" style="421" customWidth="1"/>
    <col min="6147" max="6147" width="20" style="421" customWidth="1"/>
    <col min="6148" max="6148" width="18" style="421" customWidth="1"/>
    <col min="6149" max="6149" width="19.7109375" style="421" customWidth="1"/>
    <col min="6150" max="6150" width="16.140625" style="421" customWidth="1"/>
    <col min="6151" max="6151" width="16.42578125" style="421" customWidth="1"/>
    <col min="6152" max="6152" width="13.7109375" style="421" customWidth="1"/>
    <col min="6153" max="6153" width="16.140625" style="421" customWidth="1"/>
    <col min="6154" max="6154" width="13.7109375" style="421" customWidth="1"/>
    <col min="6155" max="6155" width="18.28515625" style="421" customWidth="1"/>
    <col min="6156" max="6400" width="9.140625" style="421"/>
    <col min="6401" max="6401" width="22.85546875" style="421" customWidth="1"/>
    <col min="6402" max="6402" width="24.140625" style="421" customWidth="1"/>
    <col min="6403" max="6403" width="20" style="421" customWidth="1"/>
    <col min="6404" max="6404" width="18" style="421" customWidth="1"/>
    <col min="6405" max="6405" width="19.7109375" style="421" customWidth="1"/>
    <col min="6406" max="6406" width="16.140625" style="421" customWidth="1"/>
    <col min="6407" max="6407" width="16.42578125" style="421" customWidth="1"/>
    <col min="6408" max="6408" width="13.7109375" style="421" customWidth="1"/>
    <col min="6409" max="6409" width="16.140625" style="421" customWidth="1"/>
    <col min="6410" max="6410" width="13.7109375" style="421" customWidth="1"/>
    <col min="6411" max="6411" width="18.28515625" style="421" customWidth="1"/>
    <col min="6412" max="6656" width="9.140625" style="421"/>
    <col min="6657" max="6657" width="22.85546875" style="421" customWidth="1"/>
    <col min="6658" max="6658" width="24.140625" style="421" customWidth="1"/>
    <col min="6659" max="6659" width="20" style="421" customWidth="1"/>
    <col min="6660" max="6660" width="18" style="421" customWidth="1"/>
    <col min="6661" max="6661" width="19.7109375" style="421" customWidth="1"/>
    <col min="6662" max="6662" width="16.140625" style="421" customWidth="1"/>
    <col min="6663" max="6663" width="16.42578125" style="421" customWidth="1"/>
    <col min="6664" max="6664" width="13.7109375" style="421" customWidth="1"/>
    <col min="6665" max="6665" width="16.140625" style="421" customWidth="1"/>
    <col min="6666" max="6666" width="13.7109375" style="421" customWidth="1"/>
    <col min="6667" max="6667" width="18.28515625" style="421" customWidth="1"/>
    <col min="6668" max="6912" width="9.140625" style="421"/>
    <col min="6913" max="6913" width="22.85546875" style="421" customWidth="1"/>
    <col min="6914" max="6914" width="24.140625" style="421" customWidth="1"/>
    <col min="6915" max="6915" width="20" style="421" customWidth="1"/>
    <col min="6916" max="6916" width="18" style="421" customWidth="1"/>
    <col min="6917" max="6917" width="19.7109375" style="421" customWidth="1"/>
    <col min="6918" max="6918" width="16.140625" style="421" customWidth="1"/>
    <col min="6919" max="6919" width="16.42578125" style="421" customWidth="1"/>
    <col min="6920" max="6920" width="13.7109375" style="421" customWidth="1"/>
    <col min="6921" max="6921" width="16.140625" style="421" customWidth="1"/>
    <col min="6922" max="6922" width="13.7109375" style="421" customWidth="1"/>
    <col min="6923" max="6923" width="18.28515625" style="421" customWidth="1"/>
    <col min="6924" max="7168" width="9.140625" style="421"/>
    <col min="7169" max="7169" width="22.85546875" style="421" customWidth="1"/>
    <col min="7170" max="7170" width="24.140625" style="421" customWidth="1"/>
    <col min="7171" max="7171" width="20" style="421" customWidth="1"/>
    <col min="7172" max="7172" width="18" style="421" customWidth="1"/>
    <col min="7173" max="7173" width="19.7109375" style="421" customWidth="1"/>
    <col min="7174" max="7174" width="16.140625" style="421" customWidth="1"/>
    <col min="7175" max="7175" width="16.42578125" style="421" customWidth="1"/>
    <col min="7176" max="7176" width="13.7109375" style="421" customWidth="1"/>
    <col min="7177" max="7177" width="16.140625" style="421" customWidth="1"/>
    <col min="7178" max="7178" width="13.7109375" style="421" customWidth="1"/>
    <col min="7179" max="7179" width="18.28515625" style="421" customWidth="1"/>
    <col min="7180" max="7424" width="9.140625" style="421"/>
    <col min="7425" max="7425" width="22.85546875" style="421" customWidth="1"/>
    <col min="7426" max="7426" width="24.140625" style="421" customWidth="1"/>
    <col min="7427" max="7427" width="20" style="421" customWidth="1"/>
    <col min="7428" max="7428" width="18" style="421" customWidth="1"/>
    <col min="7429" max="7429" width="19.7109375" style="421" customWidth="1"/>
    <col min="7430" max="7430" width="16.140625" style="421" customWidth="1"/>
    <col min="7431" max="7431" width="16.42578125" style="421" customWidth="1"/>
    <col min="7432" max="7432" width="13.7109375" style="421" customWidth="1"/>
    <col min="7433" max="7433" width="16.140625" style="421" customWidth="1"/>
    <col min="7434" max="7434" width="13.7109375" style="421" customWidth="1"/>
    <col min="7435" max="7435" width="18.28515625" style="421" customWidth="1"/>
    <col min="7436" max="7680" width="9.140625" style="421"/>
    <col min="7681" max="7681" width="22.85546875" style="421" customWidth="1"/>
    <col min="7682" max="7682" width="24.140625" style="421" customWidth="1"/>
    <col min="7683" max="7683" width="20" style="421" customWidth="1"/>
    <col min="7684" max="7684" width="18" style="421" customWidth="1"/>
    <col min="7685" max="7685" width="19.7109375" style="421" customWidth="1"/>
    <col min="7686" max="7686" width="16.140625" style="421" customWidth="1"/>
    <col min="7687" max="7687" width="16.42578125" style="421" customWidth="1"/>
    <col min="7688" max="7688" width="13.7109375" style="421" customWidth="1"/>
    <col min="7689" max="7689" width="16.140625" style="421" customWidth="1"/>
    <col min="7690" max="7690" width="13.7109375" style="421" customWidth="1"/>
    <col min="7691" max="7691" width="18.28515625" style="421" customWidth="1"/>
    <col min="7692" max="7936" width="9.140625" style="421"/>
    <col min="7937" max="7937" width="22.85546875" style="421" customWidth="1"/>
    <col min="7938" max="7938" width="24.140625" style="421" customWidth="1"/>
    <col min="7939" max="7939" width="20" style="421" customWidth="1"/>
    <col min="7940" max="7940" width="18" style="421" customWidth="1"/>
    <col min="7941" max="7941" width="19.7109375" style="421" customWidth="1"/>
    <col min="7942" max="7942" width="16.140625" style="421" customWidth="1"/>
    <col min="7943" max="7943" width="16.42578125" style="421" customWidth="1"/>
    <col min="7944" max="7944" width="13.7109375" style="421" customWidth="1"/>
    <col min="7945" max="7945" width="16.140625" style="421" customWidth="1"/>
    <col min="7946" max="7946" width="13.7109375" style="421" customWidth="1"/>
    <col min="7947" max="7947" width="18.28515625" style="421" customWidth="1"/>
    <col min="7948" max="8192" width="9.140625" style="421"/>
    <col min="8193" max="8193" width="22.85546875" style="421" customWidth="1"/>
    <col min="8194" max="8194" width="24.140625" style="421" customWidth="1"/>
    <col min="8195" max="8195" width="20" style="421" customWidth="1"/>
    <col min="8196" max="8196" width="18" style="421" customWidth="1"/>
    <col min="8197" max="8197" width="19.7109375" style="421" customWidth="1"/>
    <col min="8198" max="8198" width="16.140625" style="421" customWidth="1"/>
    <col min="8199" max="8199" width="16.42578125" style="421" customWidth="1"/>
    <col min="8200" max="8200" width="13.7109375" style="421" customWidth="1"/>
    <col min="8201" max="8201" width="16.140625" style="421" customWidth="1"/>
    <col min="8202" max="8202" width="13.7109375" style="421" customWidth="1"/>
    <col min="8203" max="8203" width="18.28515625" style="421" customWidth="1"/>
    <col min="8204" max="8448" width="9.140625" style="421"/>
    <col min="8449" max="8449" width="22.85546875" style="421" customWidth="1"/>
    <col min="8450" max="8450" width="24.140625" style="421" customWidth="1"/>
    <col min="8451" max="8451" width="20" style="421" customWidth="1"/>
    <col min="8452" max="8452" width="18" style="421" customWidth="1"/>
    <col min="8453" max="8453" width="19.7109375" style="421" customWidth="1"/>
    <col min="8454" max="8454" width="16.140625" style="421" customWidth="1"/>
    <col min="8455" max="8455" width="16.42578125" style="421" customWidth="1"/>
    <col min="8456" max="8456" width="13.7109375" style="421" customWidth="1"/>
    <col min="8457" max="8457" width="16.140625" style="421" customWidth="1"/>
    <col min="8458" max="8458" width="13.7109375" style="421" customWidth="1"/>
    <col min="8459" max="8459" width="18.28515625" style="421" customWidth="1"/>
    <col min="8460" max="8704" width="9.140625" style="421"/>
    <col min="8705" max="8705" width="22.85546875" style="421" customWidth="1"/>
    <col min="8706" max="8706" width="24.140625" style="421" customWidth="1"/>
    <col min="8707" max="8707" width="20" style="421" customWidth="1"/>
    <col min="8708" max="8708" width="18" style="421" customWidth="1"/>
    <col min="8709" max="8709" width="19.7109375" style="421" customWidth="1"/>
    <col min="8710" max="8710" width="16.140625" style="421" customWidth="1"/>
    <col min="8711" max="8711" width="16.42578125" style="421" customWidth="1"/>
    <col min="8712" max="8712" width="13.7109375" style="421" customWidth="1"/>
    <col min="8713" max="8713" width="16.140625" style="421" customWidth="1"/>
    <col min="8714" max="8714" width="13.7109375" style="421" customWidth="1"/>
    <col min="8715" max="8715" width="18.28515625" style="421" customWidth="1"/>
    <col min="8716" max="8960" width="9.140625" style="421"/>
    <col min="8961" max="8961" width="22.85546875" style="421" customWidth="1"/>
    <col min="8962" max="8962" width="24.140625" style="421" customWidth="1"/>
    <col min="8963" max="8963" width="20" style="421" customWidth="1"/>
    <col min="8964" max="8964" width="18" style="421" customWidth="1"/>
    <col min="8965" max="8965" width="19.7109375" style="421" customWidth="1"/>
    <col min="8966" max="8966" width="16.140625" style="421" customWidth="1"/>
    <col min="8967" max="8967" width="16.42578125" style="421" customWidth="1"/>
    <col min="8968" max="8968" width="13.7109375" style="421" customWidth="1"/>
    <col min="8969" max="8969" width="16.140625" style="421" customWidth="1"/>
    <col min="8970" max="8970" width="13.7109375" style="421" customWidth="1"/>
    <col min="8971" max="8971" width="18.28515625" style="421" customWidth="1"/>
    <col min="8972" max="9216" width="9.140625" style="421"/>
    <col min="9217" max="9217" width="22.85546875" style="421" customWidth="1"/>
    <col min="9218" max="9218" width="24.140625" style="421" customWidth="1"/>
    <col min="9219" max="9219" width="20" style="421" customWidth="1"/>
    <col min="9220" max="9220" width="18" style="421" customWidth="1"/>
    <col min="9221" max="9221" width="19.7109375" style="421" customWidth="1"/>
    <col min="9222" max="9222" width="16.140625" style="421" customWidth="1"/>
    <col min="9223" max="9223" width="16.42578125" style="421" customWidth="1"/>
    <col min="9224" max="9224" width="13.7109375" style="421" customWidth="1"/>
    <col min="9225" max="9225" width="16.140625" style="421" customWidth="1"/>
    <col min="9226" max="9226" width="13.7109375" style="421" customWidth="1"/>
    <col min="9227" max="9227" width="18.28515625" style="421" customWidth="1"/>
    <col min="9228" max="9472" width="9.140625" style="421"/>
    <col min="9473" max="9473" width="22.85546875" style="421" customWidth="1"/>
    <col min="9474" max="9474" width="24.140625" style="421" customWidth="1"/>
    <col min="9475" max="9475" width="20" style="421" customWidth="1"/>
    <col min="9476" max="9476" width="18" style="421" customWidth="1"/>
    <col min="9477" max="9477" width="19.7109375" style="421" customWidth="1"/>
    <col min="9478" max="9478" width="16.140625" style="421" customWidth="1"/>
    <col min="9479" max="9479" width="16.42578125" style="421" customWidth="1"/>
    <col min="9480" max="9480" width="13.7109375" style="421" customWidth="1"/>
    <col min="9481" max="9481" width="16.140625" style="421" customWidth="1"/>
    <col min="9482" max="9482" width="13.7109375" style="421" customWidth="1"/>
    <col min="9483" max="9483" width="18.28515625" style="421" customWidth="1"/>
    <col min="9484" max="9728" width="9.140625" style="421"/>
    <col min="9729" max="9729" width="22.85546875" style="421" customWidth="1"/>
    <col min="9730" max="9730" width="24.140625" style="421" customWidth="1"/>
    <col min="9731" max="9731" width="20" style="421" customWidth="1"/>
    <col min="9732" max="9732" width="18" style="421" customWidth="1"/>
    <col min="9733" max="9733" width="19.7109375" style="421" customWidth="1"/>
    <col min="9734" max="9734" width="16.140625" style="421" customWidth="1"/>
    <col min="9735" max="9735" width="16.42578125" style="421" customWidth="1"/>
    <col min="9736" max="9736" width="13.7109375" style="421" customWidth="1"/>
    <col min="9737" max="9737" width="16.140625" style="421" customWidth="1"/>
    <col min="9738" max="9738" width="13.7109375" style="421" customWidth="1"/>
    <col min="9739" max="9739" width="18.28515625" style="421" customWidth="1"/>
    <col min="9740" max="9984" width="9.140625" style="421"/>
    <col min="9985" max="9985" width="22.85546875" style="421" customWidth="1"/>
    <col min="9986" max="9986" width="24.140625" style="421" customWidth="1"/>
    <col min="9987" max="9987" width="20" style="421" customWidth="1"/>
    <col min="9988" max="9988" width="18" style="421" customWidth="1"/>
    <col min="9989" max="9989" width="19.7109375" style="421" customWidth="1"/>
    <col min="9990" max="9990" width="16.140625" style="421" customWidth="1"/>
    <col min="9991" max="9991" width="16.42578125" style="421" customWidth="1"/>
    <col min="9992" max="9992" width="13.7109375" style="421" customWidth="1"/>
    <col min="9993" max="9993" width="16.140625" style="421" customWidth="1"/>
    <col min="9994" max="9994" width="13.7109375" style="421" customWidth="1"/>
    <col min="9995" max="9995" width="18.28515625" style="421" customWidth="1"/>
    <col min="9996" max="10240" width="9.140625" style="421"/>
    <col min="10241" max="10241" width="22.85546875" style="421" customWidth="1"/>
    <col min="10242" max="10242" width="24.140625" style="421" customWidth="1"/>
    <col min="10243" max="10243" width="20" style="421" customWidth="1"/>
    <col min="10244" max="10244" width="18" style="421" customWidth="1"/>
    <col min="10245" max="10245" width="19.7109375" style="421" customWidth="1"/>
    <col min="10246" max="10246" width="16.140625" style="421" customWidth="1"/>
    <col min="10247" max="10247" width="16.42578125" style="421" customWidth="1"/>
    <col min="10248" max="10248" width="13.7109375" style="421" customWidth="1"/>
    <col min="10249" max="10249" width="16.140625" style="421" customWidth="1"/>
    <col min="10250" max="10250" width="13.7109375" style="421" customWidth="1"/>
    <col min="10251" max="10251" width="18.28515625" style="421" customWidth="1"/>
    <col min="10252" max="10496" width="9.140625" style="421"/>
    <col min="10497" max="10497" width="22.85546875" style="421" customWidth="1"/>
    <col min="10498" max="10498" width="24.140625" style="421" customWidth="1"/>
    <col min="10499" max="10499" width="20" style="421" customWidth="1"/>
    <col min="10500" max="10500" width="18" style="421" customWidth="1"/>
    <col min="10501" max="10501" width="19.7109375" style="421" customWidth="1"/>
    <col min="10502" max="10502" width="16.140625" style="421" customWidth="1"/>
    <col min="10503" max="10503" width="16.42578125" style="421" customWidth="1"/>
    <col min="10504" max="10504" width="13.7109375" style="421" customWidth="1"/>
    <col min="10505" max="10505" width="16.140625" style="421" customWidth="1"/>
    <col min="10506" max="10506" width="13.7109375" style="421" customWidth="1"/>
    <col min="10507" max="10507" width="18.28515625" style="421" customWidth="1"/>
    <col min="10508" max="10752" width="9.140625" style="421"/>
    <col min="10753" max="10753" width="22.85546875" style="421" customWidth="1"/>
    <col min="10754" max="10754" width="24.140625" style="421" customWidth="1"/>
    <col min="10755" max="10755" width="20" style="421" customWidth="1"/>
    <col min="10756" max="10756" width="18" style="421" customWidth="1"/>
    <col min="10757" max="10757" width="19.7109375" style="421" customWidth="1"/>
    <col min="10758" max="10758" width="16.140625" style="421" customWidth="1"/>
    <col min="10759" max="10759" width="16.42578125" style="421" customWidth="1"/>
    <col min="10760" max="10760" width="13.7109375" style="421" customWidth="1"/>
    <col min="10761" max="10761" width="16.140625" style="421" customWidth="1"/>
    <col min="10762" max="10762" width="13.7109375" style="421" customWidth="1"/>
    <col min="10763" max="10763" width="18.28515625" style="421" customWidth="1"/>
    <col min="10764" max="11008" width="9.140625" style="421"/>
    <col min="11009" max="11009" width="22.85546875" style="421" customWidth="1"/>
    <col min="11010" max="11010" width="24.140625" style="421" customWidth="1"/>
    <col min="11011" max="11011" width="20" style="421" customWidth="1"/>
    <col min="11012" max="11012" width="18" style="421" customWidth="1"/>
    <col min="11013" max="11013" width="19.7109375" style="421" customWidth="1"/>
    <col min="11014" max="11014" width="16.140625" style="421" customWidth="1"/>
    <col min="11015" max="11015" width="16.42578125" style="421" customWidth="1"/>
    <col min="11016" max="11016" width="13.7109375" style="421" customWidth="1"/>
    <col min="11017" max="11017" width="16.140625" style="421" customWidth="1"/>
    <col min="11018" max="11018" width="13.7109375" style="421" customWidth="1"/>
    <col min="11019" max="11019" width="18.28515625" style="421" customWidth="1"/>
    <col min="11020" max="11264" width="9.140625" style="421"/>
    <col min="11265" max="11265" width="22.85546875" style="421" customWidth="1"/>
    <col min="11266" max="11266" width="24.140625" style="421" customWidth="1"/>
    <col min="11267" max="11267" width="20" style="421" customWidth="1"/>
    <col min="11268" max="11268" width="18" style="421" customWidth="1"/>
    <col min="11269" max="11269" width="19.7109375" style="421" customWidth="1"/>
    <col min="11270" max="11270" width="16.140625" style="421" customWidth="1"/>
    <col min="11271" max="11271" width="16.42578125" style="421" customWidth="1"/>
    <col min="11272" max="11272" width="13.7109375" style="421" customWidth="1"/>
    <col min="11273" max="11273" width="16.140625" style="421" customWidth="1"/>
    <col min="11274" max="11274" width="13.7109375" style="421" customWidth="1"/>
    <col min="11275" max="11275" width="18.28515625" style="421" customWidth="1"/>
    <col min="11276" max="11520" width="9.140625" style="421"/>
    <col min="11521" max="11521" width="22.85546875" style="421" customWidth="1"/>
    <col min="11522" max="11522" width="24.140625" style="421" customWidth="1"/>
    <col min="11523" max="11523" width="20" style="421" customWidth="1"/>
    <col min="11524" max="11524" width="18" style="421" customWidth="1"/>
    <col min="11525" max="11525" width="19.7109375" style="421" customWidth="1"/>
    <col min="11526" max="11526" width="16.140625" style="421" customWidth="1"/>
    <col min="11527" max="11527" width="16.42578125" style="421" customWidth="1"/>
    <col min="11528" max="11528" width="13.7109375" style="421" customWidth="1"/>
    <col min="11529" max="11529" width="16.140625" style="421" customWidth="1"/>
    <col min="11530" max="11530" width="13.7109375" style="421" customWidth="1"/>
    <col min="11531" max="11531" width="18.28515625" style="421" customWidth="1"/>
    <col min="11532" max="11776" width="9.140625" style="421"/>
    <col min="11777" max="11777" width="22.85546875" style="421" customWidth="1"/>
    <col min="11778" max="11778" width="24.140625" style="421" customWidth="1"/>
    <col min="11779" max="11779" width="20" style="421" customWidth="1"/>
    <col min="11780" max="11780" width="18" style="421" customWidth="1"/>
    <col min="11781" max="11781" width="19.7109375" style="421" customWidth="1"/>
    <col min="11782" max="11782" width="16.140625" style="421" customWidth="1"/>
    <col min="11783" max="11783" width="16.42578125" style="421" customWidth="1"/>
    <col min="11784" max="11784" width="13.7109375" style="421" customWidth="1"/>
    <col min="11785" max="11785" width="16.140625" style="421" customWidth="1"/>
    <col min="11786" max="11786" width="13.7109375" style="421" customWidth="1"/>
    <col min="11787" max="11787" width="18.28515625" style="421" customWidth="1"/>
    <col min="11788" max="12032" width="9.140625" style="421"/>
    <col min="12033" max="12033" width="22.85546875" style="421" customWidth="1"/>
    <col min="12034" max="12034" width="24.140625" style="421" customWidth="1"/>
    <col min="12035" max="12035" width="20" style="421" customWidth="1"/>
    <col min="12036" max="12036" width="18" style="421" customWidth="1"/>
    <col min="12037" max="12037" width="19.7109375" style="421" customWidth="1"/>
    <col min="12038" max="12038" width="16.140625" style="421" customWidth="1"/>
    <col min="12039" max="12039" width="16.42578125" style="421" customWidth="1"/>
    <col min="12040" max="12040" width="13.7109375" style="421" customWidth="1"/>
    <col min="12041" max="12041" width="16.140625" style="421" customWidth="1"/>
    <col min="12042" max="12042" width="13.7109375" style="421" customWidth="1"/>
    <col min="12043" max="12043" width="18.28515625" style="421" customWidth="1"/>
    <col min="12044" max="12288" width="9.140625" style="421"/>
    <col min="12289" max="12289" width="22.85546875" style="421" customWidth="1"/>
    <col min="12290" max="12290" width="24.140625" style="421" customWidth="1"/>
    <col min="12291" max="12291" width="20" style="421" customWidth="1"/>
    <col min="12292" max="12292" width="18" style="421" customWidth="1"/>
    <col min="12293" max="12293" width="19.7109375" style="421" customWidth="1"/>
    <col min="12294" max="12294" width="16.140625" style="421" customWidth="1"/>
    <col min="12295" max="12295" width="16.42578125" style="421" customWidth="1"/>
    <col min="12296" max="12296" width="13.7109375" style="421" customWidth="1"/>
    <col min="12297" max="12297" width="16.140625" style="421" customWidth="1"/>
    <col min="12298" max="12298" width="13.7109375" style="421" customWidth="1"/>
    <col min="12299" max="12299" width="18.28515625" style="421" customWidth="1"/>
    <col min="12300" max="12544" width="9.140625" style="421"/>
    <col min="12545" max="12545" width="22.85546875" style="421" customWidth="1"/>
    <col min="12546" max="12546" width="24.140625" style="421" customWidth="1"/>
    <col min="12547" max="12547" width="20" style="421" customWidth="1"/>
    <col min="12548" max="12548" width="18" style="421" customWidth="1"/>
    <col min="12549" max="12549" width="19.7109375" style="421" customWidth="1"/>
    <col min="12550" max="12550" width="16.140625" style="421" customWidth="1"/>
    <col min="12551" max="12551" width="16.42578125" style="421" customWidth="1"/>
    <col min="12552" max="12552" width="13.7109375" style="421" customWidth="1"/>
    <col min="12553" max="12553" width="16.140625" style="421" customWidth="1"/>
    <col min="12554" max="12554" width="13.7109375" style="421" customWidth="1"/>
    <col min="12555" max="12555" width="18.28515625" style="421" customWidth="1"/>
    <col min="12556" max="12800" width="9.140625" style="421"/>
    <col min="12801" max="12801" width="22.85546875" style="421" customWidth="1"/>
    <col min="12802" max="12802" width="24.140625" style="421" customWidth="1"/>
    <col min="12803" max="12803" width="20" style="421" customWidth="1"/>
    <col min="12804" max="12804" width="18" style="421" customWidth="1"/>
    <col min="12805" max="12805" width="19.7109375" style="421" customWidth="1"/>
    <col min="12806" max="12806" width="16.140625" style="421" customWidth="1"/>
    <col min="12807" max="12807" width="16.42578125" style="421" customWidth="1"/>
    <col min="12808" max="12808" width="13.7109375" style="421" customWidth="1"/>
    <col min="12809" max="12809" width="16.140625" style="421" customWidth="1"/>
    <col min="12810" max="12810" width="13.7109375" style="421" customWidth="1"/>
    <col min="12811" max="12811" width="18.28515625" style="421" customWidth="1"/>
    <col min="12812" max="13056" width="9.140625" style="421"/>
    <col min="13057" max="13057" width="22.85546875" style="421" customWidth="1"/>
    <col min="13058" max="13058" width="24.140625" style="421" customWidth="1"/>
    <col min="13059" max="13059" width="20" style="421" customWidth="1"/>
    <col min="13060" max="13060" width="18" style="421" customWidth="1"/>
    <col min="13061" max="13061" width="19.7109375" style="421" customWidth="1"/>
    <col min="13062" max="13062" width="16.140625" style="421" customWidth="1"/>
    <col min="13063" max="13063" width="16.42578125" style="421" customWidth="1"/>
    <col min="13064" max="13064" width="13.7109375" style="421" customWidth="1"/>
    <col min="13065" max="13065" width="16.140625" style="421" customWidth="1"/>
    <col min="13066" max="13066" width="13.7109375" style="421" customWidth="1"/>
    <col min="13067" max="13067" width="18.28515625" style="421" customWidth="1"/>
    <col min="13068" max="13312" width="9.140625" style="421"/>
    <col min="13313" max="13313" width="22.85546875" style="421" customWidth="1"/>
    <col min="13314" max="13314" width="24.140625" style="421" customWidth="1"/>
    <col min="13315" max="13315" width="20" style="421" customWidth="1"/>
    <col min="13316" max="13316" width="18" style="421" customWidth="1"/>
    <col min="13317" max="13317" width="19.7109375" style="421" customWidth="1"/>
    <col min="13318" max="13318" width="16.140625" style="421" customWidth="1"/>
    <col min="13319" max="13319" width="16.42578125" style="421" customWidth="1"/>
    <col min="13320" max="13320" width="13.7109375" style="421" customWidth="1"/>
    <col min="13321" max="13321" width="16.140625" style="421" customWidth="1"/>
    <col min="13322" max="13322" width="13.7109375" style="421" customWidth="1"/>
    <col min="13323" max="13323" width="18.28515625" style="421" customWidth="1"/>
    <col min="13324" max="13568" width="9.140625" style="421"/>
    <col min="13569" max="13569" width="22.85546875" style="421" customWidth="1"/>
    <col min="13570" max="13570" width="24.140625" style="421" customWidth="1"/>
    <col min="13571" max="13571" width="20" style="421" customWidth="1"/>
    <col min="13572" max="13572" width="18" style="421" customWidth="1"/>
    <col min="13573" max="13573" width="19.7109375" style="421" customWidth="1"/>
    <col min="13574" max="13574" width="16.140625" style="421" customWidth="1"/>
    <col min="13575" max="13575" width="16.42578125" style="421" customWidth="1"/>
    <col min="13576" max="13576" width="13.7109375" style="421" customWidth="1"/>
    <col min="13577" max="13577" width="16.140625" style="421" customWidth="1"/>
    <col min="13578" max="13578" width="13.7109375" style="421" customWidth="1"/>
    <col min="13579" max="13579" width="18.28515625" style="421" customWidth="1"/>
    <col min="13580" max="13824" width="9.140625" style="421"/>
    <col min="13825" max="13825" width="22.85546875" style="421" customWidth="1"/>
    <col min="13826" max="13826" width="24.140625" style="421" customWidth="1"/>
    <col min="13827" max="13827" width="20" style="421" customWidth="1"/>
    <col min="13828" max="13828" width="18" style="421" customWidth="1"/>
    <col min="13829" max="13829" width="19.7109375" style="421" customWidth="1"/>
    <col min="13830" max="13830" width="16.140625" style="421" customWidth="1"/>
    <col min="13831" max="13831" width="16.42578125" style="421" customWidth="1"/>
    <col min="13832" max="13832" width="13.7109375" style="421" customWidth="1"/>
    <col min="13833" max="13833" width="16.140625" style="421" customWidth="1"/>
    <col min="13834" max="13834" width="13.7109375" style="421" customWidth="1"/>
    <col min="13835" max="13835" width="18.28515625" style="421" customWidth="1"/>
    <col min="13836" max="14080" width="9.140625" style="421"/>
    <col min="14081" max="14081" width="22.85546875" style="421" customWidth="1"/>
    <col min="14082" max="14082" width="24.140625" style="421" customWidth="1"/>
    <col min="14083" max="14083" width="20" style="421" customWidth="1"/>
    <col min="14084" max="14084" width="18" style="421" customWidth="1"/>
    <col min="14085" max="14085" width="19.7109375" style="421" customWidth="1"/>
    <col min="14086" max="14086" width="16.140625" style="421" customWidth="1"/>
    <col min="14087" max="14087" width="16.42578125" style="421" customWidth="1"/>
    <col min="14088" max="14088" width="13.7109375" style="421" customWidth="1"/>
    <col min="14089" max="14089" width="16.140625" style="421" customWidth="1"/>
    <col min="14090" max="14090" width="13.7109375" style="421" customWidth="1"/>
    <col min="14091" max="14091" width="18.28515625" style="421" customWidth="1"/>
    <col min="14092" max="14336" width="9.140625" style="421"/>
    <col min="14337" max="14337" width="22.85546875" style="421" customWidth="1"/>
    <col min="14338" max="14338" width="24.140625" style="421" customWidth="1"/>
    <col min="14339" max="14339" width="20" style="421" customWidth="1"/>
    <col min="14340" max="14340" width="18" style="421" customWidth="1"/>
    <col min="14341" max="14341" width="19.7109375" style="421" customWidth="1"/>
    <col min="14342" max="14342" width="16.140625" style="421" customWidth="1"/>
    <col min="14343" max="14343" width="16.42578125" style="421" customWidth="1"/>
    <col min="14344" max="14344" width="13.7109375" style="421" customWidth="1"/>
    <col min="14345" max="14345" width="16.140625" style="421" customWidth="1"/>
    <col min="14346" max="14346" width="13.7109375" style="421" customWidth="1"/>
    <col min="14347" max="14347" width="18.28515625" style="421" customWidth="1"/>
    <col min="14348" max="14592" width="9.140625" style="421"/>
    <col min="14593" max="14593" width="22.85546875" style="421" customWidth="1"/>
    <col min="14594" max="14594" width="24.140625" style="421" customWidth="1"/>
    <col min="14595" max="14595" width="20" style="421" customWidth="1"/>
    <col min="14596" max="14596" width="18" style="421" customWidth="1"/>
    <col min="14597" max="14597" width="19.7109375" style="421" customWidth="1"/>
    <col min="14598" max="14598" width="16.140625" style="421" customWidth="1"/>
    <col min="14599" max="14599" width="16.42578125" style="421" customWidth="1"/>
    <col min="14600" max="14600" width="13.7109375" style="421" customWidth="1"/>
    <col min="14601" max="14601" width="16.140625" style="421" customWidth="1"/>
    <col min="14602" max="14602" width="13.7109375" style="421" customWidth="1"/>
    <col min="14603" max="14603" width="18.28515625" style="421" customWidth="1"/>
    <col min="14604" max="14848" width="9.140625" style="421"/>
    <col min="14849" max="14849" width="22.85546875" style="421" customWidth="1"/>
    <col min="14850" max="14850" width="24.140625" style="421" customWidth="1"/>
    <col min="14851" max="14851" width="20" style="421" customWidth="1"/>
    <col min="14852" max="14852" width="18" style="421" customWidth="1"/>
    <col min="14853" max="14853" width="19.7109375" style="421" customWidth="1"/>
    <col min="14854" max="14854" width="16.140625" style="421" customWidth="1"/>
    <col min="14855" max="14855" width="16.42578125" style="421" customWidth="1"/>
    <col min="14856" max="14856" width="13.7109375" style="421" customWidth="1"/>
    <col min="14857" max="14857" width="16.140625" style="421" customWidth="1"/>
    <col min="14858" max="14858" width="13.7109375" style="421" customWidth="1"/>
    <col min="14859" max="14859" width="18.28515625" style="421" customWidth="1"/>
    <col min="14860" max="15104" width="9.140625" style="421"/>
    <col min="15105" max="15105" width="22.85546875" style="421" customWidth="1"/>
    <col min="15106" max="15106" width="24.140625" style="421" customWidth="1"/>
    <col min="15107" max="15107" width="20" style="421" customWidth="1"/>
    <col min="15108" max="15108" width="18" style="421" customWidth="1"/>
    <col min="15109" max="15109" width="19.7109375" style="421" customWidth="1"/>
    <col min="15110" max="15110" width="16.140625" style="421" customWidth="1"/>
    <col min="15111" max="15111" width="16.42578125" style="421" customWidth="1"/>
    <col min="15112" max="15112" width="13.7109375" style="421" customWidth="1"/>
    <col min="15113" max="15113" width="16.140625" style="421" customWidth="1"/>
    <col min="15114" max="15114" width="13.7109375" style="421" customWidth="1"/>
    <col min="15115" max="15115" width="18.28515625" style="421" customWidth="1"/>
    <col min="15116" max="15360" width="9.140625" style="421"/>
    <col min="15361" max="15361" width="22.85546875" style="421" customWidth="1"/>
    <col min="15362" max="15362" width="24.140625" style="421" customWidth="1"/>
    <col min="15363" max="15363" width="20" style="421" customWidth="1"/>
    <col min="15364" max="15364" width="18" style="421" customWidth="1"/>
    <col min="15365" max="15365" width="19.7109375" style="421" customWidth="1"/>
    <col min="15366" max="15366" width="16.140625" style="421" customWidth="1"/>
    <col min="15367" max="15367" width="16.42578125" style="421" customWidth="1"/>
    <col min="15368" max="15368" width="13.7109375" style="421" customWidth="1"/>
    <col min="15369" max="15369" width="16.140625" style="421" customWidth="1"/>
    <col min="15370" max="15370" width="13.7109375" style="421" customWidth="1"/>
    <col min="15371" max="15371" width="18.28515625" style="421" customWidth="1"/>
    <col min="15372" max="15616" width="9.140625" style="421"/>
    <col min="15617" max="15617" width="22.85546875" style="421" customWidth="1"/>
    <col min="15618" max="15618" width="24.140625" style="421" customWidth="1"/>
    <col min="15619" max="15619" width="20" style="421" customWidth="1"/>
    <col min="15620" max="15620" width="18" style="421" customWidth="1"/>
    <col min="15621" max="15621" width="19.7109375" style="421" customWidth="1"/>
    <col min="15622" max="15622" width="16.140625" style="421" customWidth="1"/>
    <col min="15623" max="15623" width="16.42578125" style="421" customWidth="1"/>
    <col min="15624" max="15624" width="13.7109375" style="421" customWidth="1"/>
    <col min="15625" max="15625" width="16.140625" style="421" customWidth="1"/>
    <col min="15626" max="15626" width="13.7109375" style="421" customWidth="1"/>
    <col min="15627" max="15627" width="18.28515625" style="421" customWidth="1"/>
    <col min="15628" max="15872" width="9.140625" style="421"/>
    <col min="15873" max="15873" width="22.85546875" style="421" customWidth="1"/>
    <col min="15874" max="15874" width="24.140625" style="421" customWidth="1"/>
    <col min="15875" max="15875" width="20" style="421" customWidth="1"/>
    <col min="15876" max="15876" width="18" style="421" customWidth="1"/>
    <col min="15877" max="15877" width="19.7109375" style="421" customWidth="1"/>
    <col min="15878" max="15878" width="16.140625" style="421" customWidth="1"/>
    <col min="15879" max="15879" width="16.42578125" style="421" customWidth="1"/>
    <col min="15880" max="15880" width="13.7109375" style="421" customWidth="1"/>
    <col min="15881" max="15881" width="16.140625" style="421" customWidth="1"/>
    <col min="15882" max="15882" width="13.7109375" style="421" customWidth="1"/>
    <col min="15883" max="15883" width="18.28515625" style="421" customWidth="1"/>
    <col min="15884" max="16128" width="9.140625" style="421"/>
    <col min="16129" max="16129" width="22.85546875" style="421" customWidth="1"/>
    <col min="16130" max="16130" width="24.140625" style="421" customWidth="1"/>
    <col min="16131" max="16131" width="20" style="421" customWidth="1"/>
    <col min="16132" max="16132" width="18" style="421" customWidth="1"/>
    <col min="16133" max="16133" width="19.7109375" style="421" customWidth="1"/>
    <col min="16134" max="16134" width="16.140625" style="421" customWidth="1"/>
    <col min="16135" max="16135" width="16.42578125" style="421" customWidth="1"/>
    <col min="16136" max="16136" width="13.7109375" style="421" customWidth="1"/>
    <col min="16137" max="16137" width="16.140625" style="421" customWidth="1"/>
    <col min="16138" max="16138" width="13.7109375" style="421" customWidth="1"/>
    <col min="16139" max="16139" width="18.28515625" style="421" customWidth="1"/>
    <col min="16140" max="16384" width="9.140625" style="421"/>
  </cols>
  <sheetData>
    <row r="2" spans="1:10" s="410" customFormat="1">
      <c r="A2" s="34"/>
      <c r="D2" s="35"/>
      <c r="E2" s="36"/>
      <c r="F2" s="36" t="s">
        <v>0</v>
      </c>
      <c r="G2" s="36"/>
      <c r="H2" s="36"/>
      <c r="I2" s="36"/>
    </row>
    <row r="3" spans="1:10" s="410" customFormat="1" ht="40.5" customHeight="1">
      <c r="B3" s="37"/>
      <c r="C3" s="37"/>
      <c r="D3" s="424"/>
      <c r="E3" s="424"/>
      <c r="F3" s="546" t="s">
        <v>1</v>
      </c>
      <c r="G3" s="547"/>
      <c r="H3" s="547"/>
      <c r="I3" s="547"/>
      <c r="J3" s="547"/>
    </row>
    <row r="4" spans="1:10" s="410" customFormat="1" ht="40.5" customHeight="1">
      <c r="B4" s="37"/>
      <c r="C4" s="37"/>
      <c r="D4" s="424"/>
      <c r="E4" s="424"/>
      <c r="F4" s="424"/>
      <c r="G4" s="425"/>
      <c r="H4" s="425"/>
      <c r="I4" s="425"/>
      <c r="J4" s="425"/>
    </row>
    <row r="5" spans="1:10" ht="15" customHeight="1">
      <c r="A5" s="548" t="s">
        <v>2</v>
      </c>
      <c r="B5" s="548"/>
      <c r="C5" s="548"/>
      <c r="D5" s="548"/>
      <c r="E5" s="548"/>
      <c r="F5" s="548"/>
      <c r="G5" s="548"/>
      <c r="H5" s="548"/>
      <c r="I5" s="548"/>
    </row>
    <row r="6" spans="1:10" ht="13.5" thickBot="1">
      <c r="A6" s="549"/>
      <c r="B6" s="550"/>
      <c r="C6" s="550"/>
      <c r="D6" s="550"/>
      <c r="E6" s="550"/>
      <c r="F6" s="550"/>
      <c r="G6" s="550"/>
      <c r="H6" s="549"/>
      <c r="I6" s="549"/>
    </row>
    <row r="7" spans="1:10" ht="15" customHeight="1" thickBot="1">
      <c r="A7" s="426"/>
      <c r="B7" s="551" t="s">
        <v>3</v>
      </c>
      <c r="C7" s="552"/>
      <c r="D7" s="552"/>
      <c r="E7" s="552"/>
      <c r="F7" s="552"/>
      <c r="G7" s="553"/>
      <c r="H7" s="427"/>
      <c r="I7" s="427"/>
    </row>
    <row r="8" spans="1:10" ht="12.75" customHeight="1">
      <c r="A8" s="554" t="s">
        <v>4</v>
      </c>
      <c r="B8" s="556" t="s">
        <v>5</v>
      </c>
      <c r="C8" s="558" t="s">
        <v>6</v>
      </c>
      <c r="D8" s="556" t="s">
        <v>7</v>
      </c>
      <c r="E8" s="560" t="s">
        <v>8</v>
      </c>
      <c r="F8" s="562" t="s">
        <v>9</v>
      </c>
      <c r="G8" s="562" t="s">
        <v>10</v>
      </c>
      <c r="H8" s="562" t="s">
        <v>11</v>
      </c>
      <c r="I8" s="572" t="s">
        <v>12</v>
      </c>
    </row>
    <row r="9" spans="1:10" ht="81.75" customHeight="1">
      <c r="A9" s="555"/>
      <c r="B9" s="557"/>
      <c r="C9" s="559"/>
      <c r="D9" s="557"/>
      <c r="E9" s="561"/>
      <c r="F9" s="563"/>
      <c r="G9" s="563"/>
      <c r="H9" s="563"/>
      <c r="I9" s="573"/>
    </row>
    <row r="10" spans="1:10" s="38" customFormat="1" ht="12.75" customHeight="1">
      <c r="A10" s="574" t="s">
        <v>13</v>
      </c>
      <c r="B10" s="575"/>
      <c r="C10" s="575"/>
      <c r="D10" s="575"/>
      <c r="E10" s="576"/>
      <c r="F10" s="576"/>
      <c r="G10" s="576"/>
      <c r="H10" s="576"/>
      <c r="I10" s="577"/>
    </row>
    <row r="11" spans="1:10" s="38" customFormat="1">
      <c r="A11" s="495" t="s">
        <v>43</v>
      </c>
      <c r="B11" s="428">
        <v>414523565.67000002</v>
      </c>
      <c r="C11" s="428">
        <v>9430390.5299999993</v>
      </c>
      <c r="D11" s="428">
        <v>249779226.66</v>
      </c>
      <c r="E11" s="428">
        <v>11941968.77</v>
      </c>
      <c r="F11" s="428">
        <v>167558.78</v>
      </c>
      <c r="G11" s="428">
        <v>29668999.559999999</v>
      </c>
      <c r="H11" s="428">
        <v>34057528.890000001</v>
      </c>
      <c r="I11" s="429">
        <f>B11+SUM(D11:H11)</f>
        <v>740138848.32999992</v>
      </c>
    </row>
    <row r="12" spans="1:10">
      <c r="A12" s="496" t="s">
        <v>14</v>
      </c>
      <c r="B12" s="428">
        <f t="shared" ref="B12:I12" si="0">SUM(B13:B15)</f>
        <v>880075.95</v>
      </c>
      <c r="C12" s="428">
        <f t="shared" si="0"/>
        <v>35122.239999999998</v>
      </c>
      <c r="D12" s="428">
        <f t="shared" si="0"/>
        <v>43095872.299999997</v>
      </c>
      <c r="E12" s="428">
        <f t="shared" si="0"/>
        <v>0</v>
      </c>
      <c r="F12" s="428">
        <f t="shared" si="0"/>
        <v>0</v>
      </c>
      <c r="G12" s="428">
        <f t="shared" si="0"/>
        <v>-9345429.1899999995</v>
      </c>
      <c r="H12" s="428">
        <f t="shared" si="0"/>
        <v>47628583.049999997</v>
      </c>
      <c r="I12" s="429">
        <f t="shared" si="0"/>
        <v>82259102.109999999</v>
      </c>
    </row>
    <row r="13" spans="1:10">
      <c r="A13" s="497" t="s">
        <v>15</v>
      </c>
      <c r="B13" s="430">
        <v>880075.95</v>
      </c>
      <c r="C13" s="430">
        <v>35122.239999999998</v>
      </c>
      <c r="D13" s="430"/>
      <c r="E13" s="430"/>
      <c r="F13" s="430"/>
      <c r="G13" s="430">
        <v>491095.75</v>
      </c>
      <c r="H13" s="430">
        <f>47628583.05</f>
        <v>47628583.049999997</v>
      </c>
      <c r="I13" s="431">
        <f>B13+SUM(D13:H13)</f>
        <v>48999754.75</v>
      </c>
    </row>
    <row r="14" spans="1:10">
      <c r="A14" s="497" t="s">
        <v>16</v>
      </c>
      <c r="B14" s="430"/>
      <c r="C14" s="430"/>
      <c r="D14" s="430">
        <v>33069347.359999999</v>
      </c>
      <c r="E14" s="430"/>
      <c r="F14" s="430"/>
      <c r="G14" s="430">
        <v>190000</v>
      </c>
      <c r="H14" s="430"/>
      <c r="I14" s="431">
        <f>B14+SUM(D14:H14)</f>
        <v>33259347.359999999</v>
      </c>
    </row>
    <row r="15" spans="1:10">
      <c r="A15" s="497" t="s">
        <v>17</v>
      </c>
      <c r="B15" s="430"/>
      <c r="C15" s="430"/>
      <c r="D15" s="430">
        <v>10026524.939999999</v>
      </c>
      <c r="E15" s="430"/>
      <c r="F15" s="430">
        <v>0</v>
      </c>
      <c r="G15" s="430">
        <v>-10026524.939999999</v>
      </c>
      <c r="H15" s="430"/>
      <c r="I15" s="431">
        <f>B15+SUM(D15:H15)</f>
        <v>0</v>
      </c>
    </row>
    <row r="16" spans="1:10">
      <c r="A16" s="496" t="s">
        <v>18</v>
      </c>
      <c r="B16" s="428">
        <f>SUM(B17:B18)</f>
        <v>162250.66</v>
      </c>
      <c r="C16" s="428">
        <f>SUM(C17:C18)</f>
        <v>32376.26</v>
      </c>
      <c r="D16" s="428">
        <f t="shared" ref="D16:I16" si="1">SUM(D17:D18)</f>
        <v>158251.4</v>
      </c>
      <c r="E16" s="428">
        <f t="shared" si="1"/>
        <v>0</v>
      </c>
      <c r="F16" s="428">
        <f t="shared" si="1"/>
        <v>83378.78</v>
      </c>
      <c r="G16" s="428">
        <f t="shared" si="1"/>
        <v>127605.61</v>
      </c>
      <c r="H16" s="428">
        <f t="shared" si="1"/>
        <v>54249348.259999998</v>
      </c>
      <c r="I16" s="429">
        <f t="shared" si="1"/>
        <v>54780834.710000001</v>
      </c>
    </row>
    <row r="17" spans="1:9">
      <c r="A17" s="497" t="s">
        <v>19</v>
      </c>
      <c r="B17" s="430">
        <v>162250.66</v>
      </c>
      <c r="C17" s="430">
        <v>32376.26</v>
      </c>
      <c r="D17" s="430">
        <v>158251.4</v>
      </c>
      <c r="E17" s="430"/>
      <c r="F17" s="430">
        <v>83378.78</v>
      </c>
      <c r="G17" s="430">
        <v>127605.61</v>
      </c>
      <c r="H17" s="430"/>
      <c r="I17" s="431">
        <f>B17+SUM(D17:H17)</f>
        <v>531486.44999999995</v>
      </c>
    </row>
    <row r="18" spans="1:9">
      <c r="A18" s="497" t="s">
        <v>16</v>
      </c>
      <c r="B18" s="430"/>
      <c r="C18" s="430"/>
      <c r="D18" s="430"/>
      <c r="E18" s="430"/>
      <c r="F18" s="430"/>
      <c r="G18" s="430"/>
      <c r="H18" s="430">
        <v>54249348.259999998</v>
      </c>
      <c r="I18" s="431">
        <f>B18+SUM(D18:H18)</f>
        <v>54249348.259999998</v>
      </c>
    </row>
    <row r="19" spans="1:9">
      <c r="A19" s="495" t="s">
        <v>44</v>
      </c>
      <c r="B19" s="428">
        <f t="shared" ref="B19:I19" si="2">B11+B12-B16</f>
        <v>415241390.95999998</v>
      </c>
      <c r="C19" s="428">
        <f t="shared" si="2"/>
        <v>9433136.5099999998</v>
      </c>
      <c r="D19" s="428">
        <f t="shared" si="2"/>
        <v>292716847.56</v>
      </c>
      <c r="E19" s="428">
        <f t="shared" si="2"/>
        <v>11941968.77</v>
      </c>
      <c r="F19" s="428">
        <f t="shared" si="2"/>
        <v>84180</v>
      </c>
      <c r="G19" s="428">
        <f t="shared" si="2"/>
        <v>20195964.759999998</v>
      </c>
      <c r="H19" s="428">
        <f t="shared" si="2"/>
        <v>27436763.68</v>
      </c>
      <c r="I19" s="429">
        <f t="shared" si="2"/>
        <v>767617115.7299999</v>
      </c>
    </row>
    <row r="20" spans="1:9">
      <c r="A20" s="569" t="s">
        <v>20</v>
      </c>
      <c r="B20" s="578"/>
      <c r="C20" s="578"/>
      <c r="D20" s="578"/>
      <c r="E20" s="578"/>
      <c r="F20" s="578"/>
      <c r="G20" s="578"/>
      <c r="H20" s="578"/>
      <c r="I20" s="571"/>
    </row>
    <row r="21" spans="1:9">
      <c r="A21" s="495" t="s">
        <v>43</v>
      </c>
      <c r="B21" s="428">
        <v>1756069.88</v>
      </c>
      <c r="C21" s="428">
        <v>0</v>
      </c>
      <c r="D21" s="428">
        <v>89249561.909999996</v>
      </c>
      <c r="E21" s="428">
        <v>8933623.8800000008</v>
      </c>
      <c r="F21" s="428">
        <v>167558.78</v>
      </c>
      <c r="G21" s="428">
        <v>14728615.16</v>
      </c>
      <c r="H21" s="428"/>
      <c r="I21" s="429">
        <f>B21+SUM(D21:H21)</f>
        <v>114835429.60999998</v>
      </c>
    </row>
    <row r="22" spans="1:9">
      <c r="A22" s="496" t="s">
        <v>14</v>
      </c>
      <c r="B22" s="428">
        <f>SUM(B23:B25)</f>
        <v>168919.03</v>
      </c>
      <c r="C22" s="428">
        <f t="shared" ref="C22:I22" si="3">SUM(C23:C25)</f>
        <v>0</v>
      </c>
      <c r="D22" s="428">
        <f t="shared" si="3"/>
        <v>37032913.469999999</v>
      </c>
      <c r="E22" s="428">
        <f t="shared" si="3"/>
        <v>363052.34</v>
      </c>
      <c r="F22" s="428">
        <f t="shared" si="3"/>
        <v>0</v>
      </c>
      <c r="G22" s="428">
        <f t="shared" si="3"/>
        <v>2773824.81</v>
      </c>
      <c r="H22" s="428">
        <f t="shared" si="3"/>
        <v>0</v>
      </c>
      <c r="I22" s="429">
        <f t="shared" si="3"/>
        <v>40338709.649999999</v>
      </c>
    </row>
    <row r="23" spans="1:9">
      <c r="A23" s="497" t="s">
        <v>21</v>
      </c>
      <c r="B23" s="430">
        <v>168919.03</v>
      </c>
      <c r="C23" s="430">
        <v>0</v>
      </c>
      <c r="D23" s="430">
        <v>8727259.0199999996</v>
      </c>
      <c r="E23" s="430">
        <v>363052.34</v>
      </c>
      <c r="F23" s="430">
        <v>0</v>
      </c>
      <c r="G23" s="430">
        <v>2282729.06</v>
      </c>
      <c r="H23" s="430"/>
      <c r="I23" s="431">
        <f>B23+SUM(D23:H23)</f>
        <v>11541959.449999999</v>
      </c>
    </row>
    <row r="24" spans="1:9">
      <c r="A24" s="497" t="s">
        <v>16</v>
      </c>
      <c r="B24" s="430"/>
      <c r="C24" s="430"/>
      <c r="D24" s="430">
        <v>28305654.449999999</v>
      </c>
      <c r="E24" s="430"/>
      <c r="F24" s="430"/>
      <c r="G24" s="430">
        <v>491095.75</v>
      </c>
      <c r="H24" s="430"/>
      <c r="I24" s="431">
        <f>B24+SUM(D24:H24)</f>
        <v>28796750.199999999</v>
      </c>
    </row>
    <row r="25" spans="1:9">
      <c r="A25" s="497" t="s">
        <v>17</v>
      </c>
      <c r="B25" s="430"/>
      <c r="C25" s="430"/>
      <c r="D25" s="430"/>
      <c r="E25" s="430"/>
      <c r="F25" s="430"/>
      <c r="G25" s="430"/>
      <c r="H25" s="430"/>
      <c r="I25" s="431">
        <f>B25+SUM(D25:H25)</f>
        <v>0</v>
      </c>
    </row>
    <row r="26" spans="1:9">
      <c r="A26" s="496" t="s">
        <v>18</v>
      </c>
      <c r="B26" s="428">
        <f>SUM(B27:B28)</f>
        <v>0</v>
      </c>
      <c r="C26" s="428">
        <f t="shared" ref="C26:I26" si="4">SUM(C27:C28)</f>
        <v>0</v>
      </c>
      <c r="D26" s="428">
        <f t="shared" si="4"/>
        <v>85817.57</v>
      </c>
      <c r="E26" s="428">
        <f t="shared" si="4"/>
        <v>0</v>
      </c>
      <c r="F26" s="428">
        <f t="shared" si="4"/>
        <v>83378.78</v>
      </c>
      <c r="G26" s="428">
        <f t="shared" si="4"/>
        <v>1712689.29</v>
      </c>
      <c r="H26" s="428">
        <f t="shared" si="4"/>
        <v>0</v>
      </c>
      <c r="I26" s="429">
        <f t="shared" si="4"/>
        <v>1881885.6400000001</v>
      </c>
    </row>
    <row r="27" spans="1:9">
      <c r="A27" s="497" t="s">
        <v>19</v>
      </c>
      <c r="B27" s="430">
        <v>0</v>
      </c>
      <c r="C27" s="430"/>
      <c r="D27" s="430">
        <v>85817.57</v>
      </c>
      <c r="E27" s="430">
        <v>0</v>
      </c>
      <c r="F27" s="430">
        <v>83378.78</v>
      </c>
      <c r="G27" s="430">
        <v>1625933.34</v>
      </c>
      <c r="H27" s="430"/>
      <c r="I27" s="431">
        <f>B27+SUM(D27:H27)</f>
        <v>1795129.6900000002</v>
      </c>
    </row>
    <row r="28" spans="1:9">
      <c r="A28" s="497" t="s">
        <v>16</v>
      </c>
      <c r="B28" s="430"/>
      <c r="C28" s="430">
        <v>0</v>
      </c>
      <c r="D28" s="430"/>
      <c r="E28" s="430">
        <v>0</v>
      </c>
      <c r="F28" s="430"/>
      <c r="G28" s="430">
        <v>86755.95</v>
      </c>
      <c r="H28" s="430"/>
      <c r="I28" s="431">
        <f>B28+SUM(D28:H28)</f>
        <v>86755.95</v>
      </c>
    </row>
    <row r="29" spans="1:9">
      <c r="A29" s="495" t="s">
        <v>44</v>
      </c>
      <c r="B29" s="428">
        <f>B21+B22-B26</f>
        <v>1924988.91</v>
      </c>
      <c r="C29" s="428">
        <f t="shared" ref="C29:I29" si="5">C21+C22-C26</f>
        <v>0</v>
      </c>
      <c r="D29" s="428">
        <f t="shared" si="5"/>
        <v>126196657.81</v>
      </c>
      <c r="E29" s="428">
        <f t="shared" si="5"/>
        <v>9296676.2200000007</v>
      </c>
      <c r="F29" s="428">
        <f t="shared" si="5"/>
        <v>84180</v>
      </c>
      <c r="G29" s="428">
        <f t="shared" si="5"/>
        <v>15789750.68</v>
      </c>
      <c r="H29" s="428">
        <f t="shared" si="5"/>
        <v>0</v>
      </c>
      <c r="I29" s="429">
        <f t="shared" si="5"/>
        <v>153292253.62</v>
      </c>
    </row>
    <row r="30" spans="1:9">
      <c r="A30" s="569" t="s">
        <v>22</v>
      </c>
      <c r="B30" s="578"/>
      <c r="C30" s="578"/>
      <c r="D30" s="578"/>
      <c r="E30" s="578"/>
      <c r="F30" s="578"/>
      <c r="G30" s="578"/>
      <c r="H30" s="578"/>
      <c r="I30" s="571"/>
    </row>
    <row r="31" spans="1:9">
      <c r="A31" s="495" t="s">
        <v>43</v>
      </c>
      <c r="B31" s="428">
        <v>0</v>
      </c>
      <c r="C31" s="428">
        <v>0</v>
      </c>
      <c r="D31" s="428">
        <v>0</v>
      </c>
      <c r="E31" s="428">
        <v>0</v>
      </c>
      <c r="F31" s="428">
        <v>0</v>
      </c>
      <c r="G31" s="428">
        <v>0</v>
      </c>
      <c r="H31" s="428">
        <v>0</v>
      </c>
      <c r="I31" s="429">
        <f>B31+SUM(D31:H31)</f>
        <v>0</v>
      </c>
    </row>
    <row r="32" spans="1:9">
      <c r="A32" s="497" t="s">
        <v>23</v>
      </c>
      <c r="B32" s="430">
        <v>0</v>
      </c>
      <c r="C32" s="430">
        <v>0</v>
      </c>
      <c r="D32" s="430">
        <v>0</v>
      </c>
      <c r="E32" s="430">
        <v>0</v>
      </c>
      <c r="F32" s="430">
        <v>0</v>
      </c>
      <c r="G32" s="430">
        <v>0</v>
      </c>
      <c r="H32" s="430">
        <v>0</v>
      </c>
      <c r="I32" s="431">
        <f>B32+SUM(D32:H32)</f>
        <v>0</v>
      </c>
    </row>
    <row r="33" spans="1:9">
      <c r="A33" s="497" t="s">
        <v>24</v>
      </c>
      <c r="B33" s="432">
        <v>0</v>
      </c>
      <c r="C33" s="432">
        <v>0</v>
      </c>
      <c r="D33" s="432">
        <v>0</v>
      </c>
      <c r="E33" s="432">
        <v>0</v>
      </c>
      <c r="F33" s="432">
        <v>0</v>
      </c>
      <c r="G33" s="432">
        <v>0</v>
      </c>
      <c r="H33" s="432">
        <v>0</v>
      </c>
      <c r="I33" s="431">
        <f>B33+SUM(D33:H33)</f>
        <v>0</v>
      </c>
    </row>
    <row r="34" spans="1:9">
      <c r="A34" s="495" t="s">
        <v>44</v>
      </c>
      <c r="B34" s="433">
        <v>0</v>
      </c>
      <c r="C34" s="433">
        <f t="shared" ref="C34:I34" si="6">C31+C32-C33</f>
        <v>0</v>
      </c>
      <c r="D34" s="433">
        <f t="shared" si="6"/>
        <v>0</v>
      </c>
      <c r="E34" s="433">
        <f t="shared" si="6"/>
        <v>0</v>
      </c>
      <c r="F34" s="433">
        <f t="shared" si="6"/>
        <v>0</v>
      </c>
      <c r="G34" s="433">
        <v>0</v>
      </c>
      <c r="H34" s="433">
        <f t="shared" si="6"/>
        <v>0</v>
      </c>
      <c r="I34" s="434">
        <f t="shared" si="6"/>
        <v>0</v>
      </c>
    </row>
    <row r="35" spans="1:9">
      <c r="A35" s="569" t="s">
        <v>25</v>
      </c>
      <c r="B35" s="570"/>
      <c r="C35" s="570"/>
      <c r="D35" s="570"/>
      <c r="E35" s="570"/>
      <c r="F35" s="570"/>
      <c r="G35" s="570"/>
      <c r="H35" s="570"/>
      <c r="I35" s="571"/>
    </row>
    <row r="36" spans="1:9">
      <c r="A36" s="498" t="s">
        <v>43</v>
      </c>
      <c r="B36" s="435">
        <f t="shared" ref="B36:I36" si="7">B11-B21-B31</f>
        <v>412767495.79000002</v>
      </c>
      <c r="C36" s="435">
        <f t="shared" si="7"/>
        <v>9430390.5299999993</v>
      </c>
      <c r="D36" s="435">
        <f t="shared" si="7"/>
        <v>160529664.75</v>
      </c>
      <c r="E36" s="435">
        <f t="shared" si="7"/>
        <v>3008344.8899999987</v>
      </c>
      <c r="F36" s="435">
        <f t="shared" si="7"/>
        <v>0</v>
      </c>
      <c r="G36" s="435">
        <f t="shared" si="7"/>
        <v>14940384.399999999</v>
      </c>
      <c r="H36" s="435">
        <f t="shared" si="7"/>
        <v>34057528.890000001</v>
      </c>
      <c r="I36" s="436">
        <f t="shared" si="7"/>
        <v>625303418.71999991</v>
      </c>
    </row>
    <row r="37" spans="1:9" ht="13.5" thickBot="1">
      <c r="A37" s="499" t="s">
        <v>44</v>
      </c>
      <c r="B37" s="437">
        <f>B19-B29-B34</f>
        <v>413316402.04999995</v>
      </c>
      <c r="C37" s="437">
        <f t="shared" ref="C37:I37" si="8">C19-C29-C34</f>
        <v>9433136.5099999998</v>
      </c>
      <c r="D37" s="437">
        <f t="shared" si="8"/>
        <v>166520189.75</v>
      </c>
      <c r="E37" s="437">
        <f t="shared" si="8"/>
        <v>2645292.5499999989</v>
      </c>
      <c r="F37" s="437">
        <f t="shared" si="8"/>
        <v>0</v>
      </c>
      <c r="G37" s="437">
        <f t="shared" si="8"/>
        <v>4406214.0799999982</v>
      </c>
      <c r="H37" s="437">
        <f t="shared" si="8"/>
        <v>27436763.68</v>
      </c>
      <c r="I37" s="438">
        <f t="shared" si="8"/>
        <v>614324862.1099999</v>
      </c>
    </row>
    <row r="38" spans="1:9">
      <c r="A38" s="439"/>
      <c r="B38" s="440"/>
      <c r="C38" s="440"/>
      <c r="D38" s="440"/>
      <c r="E38" s="440"/>
      <c r="F38" s="440"/>
      <c r="G38" s="440"/>
      <c r="H38" s="440"/>
      <c r="I38" s="440"/>
    </row>
    <row r="39" spans="1:9">
      <c r="A39" s="439"/>
      <c r="B39" s="440"/>
      <c r="C39" s="440"/>
      <c r="D39" s="440"/>
      <c r="E39" s="440"/>
      <c r="F39" s="440"/>
      <c r="G39" s="440"/>
      <c r="H39" s="440"/>
      <c r="I39" s="440"/>
    </row>
    <row r="40" spans="1:9">
      <c r="A40" s="439"/>
      <c r="B40" s="440"/>
      <c r="C40" s="440"/>
      <c r="D40" s="440"/>
      <c r="E40" s="440"/>
      <c r="F40" s="440"/>
      <c r="G40" s="440"/>
      <c r="H40" s="440"/>
      <c r="I40" s="440"/>
    </row>
    <row r="41" spans="1:9">
      <c r="A41" s="439"/>
      <c r="B41" s="440"/>
      <c r="C41" s="440"/>
      <c r="D41" s="440"/>
      <c r="E41" s="440"/>
      <c r="F41" s="440"/>
      <c r="G41" s="440"/>
      <c r="H41" s="440"/>
      <c r="I41" s="440"/>
    </row>
    <row r="42" spans="1:9">
      <c r="A42" s="439"/>
      <c r="B42" s="440"/>
      <c r="C42" s="440"/>
      <c r="D42" s="440"/>
      <c r="E42" s="440"/>
      <c r="F42" s="440"/>
      <c r="G42" s="440"/>
      <c r="H42" s="440"/>
      <c r="I42" s="440"/>
    </row>
    <row r="43" spans="1:9">
      <c r="A43" s="439"/>
      <c r="B43" s="440"/>
      <c r="C43" s="440"/>
      <c r="D43" s="440"/>
      <c r="E43" s="440"/>
      <c r="F43" s="440"/>
      <c r="G43" s="440"/>
      <c r="H43" s="440"/>
      <c r="I43" s="440"/>
    </row>
    <row r="44" spans="1:9">
      <c r="A44" s="439"/>
      <c r="B44" s="440"/>
      <c r="C44" s="440"/>
      <c r="D44" s="440"/>
      <c r="E44" s="440"/>
      <c r="F44" s="440"/>
      <c r="G44" s="440"/>
      <c r="H44" s="440"/>
      <c r="I44" s="440"/>
    </row>
    <row r="45" spans="1:9">
      <c r="A45" s="441"/>
      <c r="B45" s="440"/>
      <c r="C45" s="440"/>
      <c r="D45" s="440"/>
      <c r="E45" s="440"/>
      <c r="F45" s="440"/>
      <c r="G45" s="440"/>
      <c r="H45" s="440"/>
      <c r="I45" s="440"/>
    </row>
    <row r="46" spans="1:9" ht="15">
      <c r="A46" s="492" t="s">
        <v>26</v>
      </c>
      <c r="B46" s="491"/>
      <c r="C46" s="493"/>
    </row>
    <row r="47" spans="1:9" ht="13.5" thickBot="1">
      <c r="A47" s="442"/>
      <c r="B47" s="442"/>
      <c r="C47" s="443"/>
    </row>
    <row r="48" spans="1:9">
      <c r="A48" s="795" t="s">
        <v>27</v>
      </c>
      <c r="B48" s="796"/>
      <c r="C48" s="801" t="s">
        <v>28</v>
      </c>
    </row>
    <row r="49" spans="1:3" ht="13.5" customHeight="1">
      <c r="A49" s="797"/>
      <c r="B49" s="798"/>
      <c r="C49" s="802"/>
    </row>
    <row r="50" spans="1:3">
      <c r="A50" s="799"/>
      <c r="B50" s="800"/>
      <c r="C50" s="803"/>
    </row>
    <row r="51" spans="1:3">
      <c r="A51" s="566" t="s">
        <v>13</v>
      </c>
      <c r="B51" s="567"/>
      <c r="C51" s="568"/>
    </row>
    <row r="52" spans="1:3">
      <c r="A52" s="589" t="s">
        <v>43</v>
      </c>
      <c r="B52" s="577"/>
      <c r="C52" s="444">
        <v>1800515.11</v>
      </c>
    </row>
    <row r="53" spans="1:3" ht="21.75" customHeight="1">
      <c r="A53" s="804" t="s">
        <v>14</v>
      </c>
      <c r="B53" s="805"/>
      <c r="C53" s="445">
        <f>SUM(C54:C55)</f>
        <v>0</v>
      </c>
    </row>
    <row r="54" spans="1:3" ht="13.5" customHeight="1">
      <c r="A54" s="564" t="s">
        <v>15</v>
      </c>
      <c r="B54" s="565"/>
      <c r="C54" s="446">
        <v>0</v>
      </c>
    </row>
    <row r="55" spans="1:3" ht="29.25" customHeight="1">
      <c r="A55" s="564" t="s">
        <v>16</v>
      </c>
      <c r="B55" s="565"/>
      <c r="C55" s="446">
        <v>0</v>
      </c>
    </row>
    <row r="56" spans="1:3">
      <c r="A56" s="804" t="s">
        <v>18</v>
      </c>
      <c r="B56" s="805"/>
      <c r="C56" s="445">
        <f>SUM(C57:C58)</f>
        <v>0</v>
      </c>
    </row>
    <row r="57" spans="1:3">
      <c r="A57" s="564" t="s">
        <v>19</v>
      </c>
      <c r="B57" s="565"/>
      <c r="C57" s="446">
        <v>0</v>
      </c>
    </row>
    <row r="58" spans="1:3">
      <c r="A58" s="564" t="s">
        <v>16</v>
      </c>
      <c r="B58" s="565"/>
      <c r="C58" s="446">
        <v>0</v>
      </c>
    </row>
    <row r="59" spans="1:3">
      <c r="A59" s="589" t="s">
        <v>44</v>
      </c>
      <c r="B59" s="577"/>
      <c r="C59" s="445">
        <f>C52+C53-C56</f>
        <v>1800515.11</v>
      </c>
    </row>
    <row r="60" spans="1:3">
      <c r="A60" s="566" t="s">
        <v>20</v>
      </c>
      <c r="B60" s="567"/>
      <c r="C60" s="568"/>
    </row>
    <row r="61" spans="1:3">
      <c r="A61" s="589" t="s">
        <v>43</v>
      </c>
      <c r="B61" s="577"/>
      <c r="C61" s="444">
        <v>1800515.11</v>
      </c>
    </row>
    <row r="62" spans="1:3">
      <c r="A62" s="804" t="s">
        <v>14</v>
      </c>
      <c r="B62" s="805"/>
      <c r="C62" s="445">
        <v>0</v>
      </c>
    </row>
    <row r="63" spans="1:3">
      <c r="A63" s="564" t="s">
        <v>21</v>
      </c>
      <c r="B63" s="565"/>
      <c r="C63" s="446">
        <v>0</v>
      </c>
    </row>
    <row r="64" spans="1:3">
      <c r="A64" s="564" t="s">
        <v>16</v>
      </c>
      <c r="B64" s="565"/>
      <c r="C64" s="447">
        <v>0</v>
      </c>
    </row>
    <row r="65" spans="1:3">
      <c r="A65" s="804" t="s">
        <v>18</v>
      </c>
      <c r="B65" s="805"/>
      <c r="C65" s="445">
        <f>SUM(C66:C67)</f>
        <v>0</v>
      </c>
    </row>
    <row r="66" spans="1:3">
      <c r="A66" s="564" t="s">
        <v>19</v>
      </c>
      <c r="B66" s="565"/>
      <c r="C66" s="446">
        <v>0</v>
      </c>
    </row>
    <row r="67" spans="1:3">
      <c r="A67" s="806" t="s">
        <v>16</v>
      </c>
      <c r="B67" s="807"/>
      <c r="C67" s="448">
        <v>0</v>
      </c>
    </row>
    <row r="68" spans="1:3">
      <c r="A68" s="589" t="s">
        <v>44</v>
      </c>
      <c r="B68" s="577"/>
      <c r="C68" s="449">
        <f>C61+C62-C65</f>
        <v>1800515.11</v>
      </c>
    </row>
    <row r="69" spans="1:3">
      <c r="A69" s="808" t="s">
        <v>22</v>
      </c>
      <c r="B69" s="809"/>
      <c r="C69" s="568"/>
    </row>
    <row r="70" spans="1:3">
      <c r="A70" s="589" t="s">
        <v>43</v>
      </c>
      <c r="B70" s="577"/>
      <c r="C70" s="444"/>
    </row>
    <row r="71" spans="1:3">
      <c r="A71" s="587" t="s">
        <v>23</v>
      </c>
      <c r="B71" s="588"/>
      <c r="C71" s="450">
        <v>0</v>
      </c>
    </row>
    <row r="72" spans="1:3">
      <c r="A72" s="587" t="s">
        <v>24</v>
      </c>
      <c r="B72" s="588"/>
      <c r="C72" s="450">
        <v>0</v>
      </c>
    </row>
    <row r="73" spans="1:3">
      <c r="A73" s="589" t="s">
        <v>44</v>
      </c>
      <c r="B73" s="577"/>
      <c r="C73" s="451">
        <f>C70+C71-C72</f>
        <v>0</v>
      </c>
    </row>
    <row r="74" spans="1:3">
      <c r="A74" s="566" t="s">
        <v>25</v>
      </c>
      <c r="B74" s="567"/>
      <c r="C74" s="568"/>
    </row>
    <row r="75" spans="1:3">
      <c r="A75" s="590" t="s">
        <v>43</v>
      </c>
      <c r="B75" s="591"/>
      <c r="C75" s="444">
        <f>C52-C61-C70</f>
        <v>0</v>
      </c>
    </row>
    <row r="76" spans="1:3" ht="13.5" thickBot="1">
      <c r="A76" s="592" t="s">
        <v>44</v>
      </c>
      <c r="B76" s="593"/>
      <c r="C76" s="452">
        <f>C59-C68-C73</f>
        <v>0</v>
      </c>
    </row>
    <row r="78" spans="1:3" s="494" customFormat="1"/>
    <row r="79" spans="1:3" s="494" customFormat="1"/>
    <row r="80" spans="1:3" s="494" customFormat="1"/>
    <row r="81" s="494" customFormat="1"/>
    <row r="82" s="494" customFormat="1"/>
    <row r="83" s="494" customFormat="1"/>
    <row r="84" s="494" customFormat="1"/>
    <row r="85" s="494" customFormat="1"/>
    <row r="86" s="494" customFormat="1"/>
    <row r="87" s="494" customFormat="1"/>
    <row r="88" s="494" customFormat="1"/>
    <row r="89" s="494" customFormat="1"/>
    <row r="90" s="494" customFormat="1"/>
    <row r="91" s="494" customFormat="1"/>
    <row r="92" s="494" customFormat="1"/>
    <row r="93" s="494" customFormat="1"/>
    <row r="94" s="494" customFormat="1"/>
    <row r="95" s="494" customFormat="1"/>
    <row r="99" spans="1:5" ht="15">
      <c r="A99" s="582" t="s">
        <v>29</v>
      </c>
      <c r="B99" s="583"/>
      <c r="C99" s="583"/>
      <c r="D99" s="583"/>
      <c r="E99" s="583"/>
    </row>
    <row r="100" spans="1:5" ht="13.5" thickBot="1">
      <c r="A100" s="39"/>
      <c r="B100" s="40"/>
      <c r="C100" s="40"/>
      <c r="D100" s="40"/>
      <c r="E100" s="40"/>
    </row>
    <row r="101" spans="1:5" ht="153.75" thickBot="1">
      <c r="A101" s="41" t="s">
        <v>30</v>
      </c>
      <c r="B101" s="42" t="s">
        <v>31</v>
      </c>
      <c r="C101" s="42" t="s">
        <v>32</v>
      </c>
      <c r="D101" s="42" t="s">
        <v>33</v>
      </c>
      <c r="E101" s="43" t="s">
        <v>34</v>
      </c>
    </row>
    <row r="102" spans="1:5" ht="13.5" thickBot="1">
      <c r="A102" s="44" t="s">
        <v>13</v>
      </c>
      <c r="B102" s="45"/>
      <c r="C102" s="45"/>
      <c r="D102" s="45"/>
      <c r="E102" s="46"/>
    </row>
    <row r="103" spans="1:5" ht="25.5">
      <c r="A103" s="374" t="s">
        <v>571</v>
      </c>
      <c r="B103" s="47"/>
      <c r="C103" s="47"/>
      <c r="D103" s="47"/>
      <c r="E103" s="48">
        <f>B103+C103+D103</f>
        <v>0</v>
      </c>
    </row>
    <row r="104" spans="1:5">
      <c r="A104" s="49" t="s">
        <v>23</v>
      </c>
      <c r="B104" s="50">
        <f>SUM(B105:B106)</f>
        <v>0</v>
      </c>
      <c r="C104" s="50">
        <f>SUM(C105:C106)</f>
        <v>0</v>
      </c>
      <c r="D104" s="50">
        <f>SUM(D105:D106)</f>
        <v>0</v>
      </c>
      <c r="E104" s="51">
        <f>SUM(E105:E106)</f>
        <v>0</v>
      </c>
    </row>
    <row r="105" spans="1:5">
      <c r="A105" s="52" t="s">
        <v>35</v>
      </c>
      <c r="B105" s="53">
        <v>0</v>
      </c>
      <c r="C105" s="53">
        <v>0</v>
      </c>
      <c r="D105" s="53">
        <v>0</v>
      </c>
      <c r="E105" s="54">
        <f>B105+C105+D105</f>
        <v>0</v>
      </c>
    </row>
    <row r="106" spans="1:5">
      <c r="A106" s="52" t="s">
        <v>36</v>
      </c>
      <c r="B106" s="53">
        <v>0</v>
      </c>
      <c r="C106" s="53">
        <v>0</v>
      </c>
      <c r="D106" s="53">
        <v>0</v>
      </c>
      <c r="E106" s="54">
        <f>B106+C106+D106</f>
        <v>0</v>
      </c>
    </row>
    <row r="107" spans="1:5">
      <c r="A107" s="49" t="s">
        <v>24</v>
      </c>
      <c r="B107" s="50">
        <f>SUM(B108:B110)</f>
        <v>0</v>
      </c>
      <c r="C107" s="50">
        <f>SUM(C108:C110)</f>
        <v>0</v>
      </c>
      <c r="D107" s="50">
        <f>SUM(D108:D110)</f>
        <v>0</v>
      </c>
      <c r="E107" s="51">
        <f>SUM(E108:E110)</f>
        <v>0</v>
      </c>
    </row>
    <row r="108" spans="1:5">
      <c r="A108" s="52" t="s">
        <v>37</v>
      </c>
      <c r="B108" s="53">
        <v>0</v>
      </c>
      <c r="C108" s="53">
        <v>0</v>
      </c>
      <c r="D108" s="53">
        <v>0</v>
      </c>
      <c r="E108" s="54">
        <f>B108+C108+D108</f>
        <v>0</v>
      </c>
    </row>
    <row r="109" spans="1:5">
      <c r="A109" s="52" t="s">
        <v>38</v>
      </c>
      <c r="B109" s="53">
        <v>0</v>
      </c>
      <c r="C109" s="53">
        <v>0</v>
      </c>
      <c r="D109" s="53">
        <v>0</v>
      </c>
      <c r="E109" s="54">
        <f>B109+C109+D109</f>
        <v>0</v>
      </c>
    </row>
    <row r="110" spans="1:5">
      <c r="A110" s="55" t="s">
        <v>39</v>
      </c>
      <c r="B110" s="53">
        <v>0</v>
      </c>
      <c r="C110" s="53">
        <v>0</v>
      </c>
      <c r="D110" s="53">
        <v>0</v>
      </c>
      <c r="E110" s="54">
        <f>B110+C110+D110</f>
        <v>0</v>
      </c>
    </row>
    <row r="111" spans="1:5" ht="26.25" thickBot="1">
      <c r="A111" s="375" t="s">
        <v>505</v>
      </c>
      <c r="B111" s="56">
        <f>B103+B104-B107</f>
        <v>0</v>
      </c>
      <c r="C111" s="56">
        <f>C103+C104-C107</f>
        <v>0</v>
      </c>
      <c r="D111" s="56">
        <f>D103+D104-D107</f>
        <v>0</v>
      </c>
      <c r="E111" s="57">
        <f>E103+E104-E107</f>
        <v>0</v>
      </c>
    </row>
    <row r="112" spans="1:5" ht="13.5" thickBot="1">
      <c r="A112" s="58" t="s">
        <v>40</v>
      </c>
      <c r="B112" s="59"/>
      <c r="C112" s="59"/>
      <c r="D112" s="59"/>
      <c r="E112" s="60"/>
    </row>
    <row r="113" spans="1:5">
      <c r="A113" s="374" t="s">
        <v>506</v>
      </c>
      <c r="B113" s="47"/>
      <c r="C113" s="47"/>
      <c r="D113" s="47"/>
      <c r="E113" s="48">
        <f>B113+C113+D113</f>
        <v>0</v>
      </c>
    </row>
    <row r="114" spans="1:5">
      <c r="A114" s="49" t="s">
        <v>23</v>
      </c>
      <c r="B114" s="50">
        <v>0</v>
      </c>
      <c r="C114" s="50">
        <v>0</v>
      </c>
      <c r="D114" s="50">
        <v>0</v>
      </c>
      <c r="E114" s="51">
        <f>SUM(B114:D114)</f>
        <v>0</v>
      </c>
    </row>
    <row r="115" spans="1:5">
      <c r="A115" s="49" t="s">
        <v>24</v>
      </c>
      <c r="B115" s="50">
        <v>0</v>
      </c>
      <c r="C115" s="50">
        <v>0</v>
      </c>
      <c r="D115" s="50">
        <v>0</v>
      </c>
      <c r="E115" s="51">
        <f>SUM(B115:D115)</f>
        <v>0</v>
      </c>
    </row>
    <row r="116" spans="1:5" ht="13.5" thickBot="1">
      <c r="A116" s="375" t="s">
        <v>502</v>
      </c>
      <c r="B116" s="56">
        <f>B113+B114-B115</f>
        <v>0</v>
      </c>
      <c r="C116" s="56">
        <f>C113+C114-C115</f>
        <v>0</v>
      </c>
      <c r="D116" s="56">
        <f>D113+D114-D115</f>
        <v>0</v>
      </c>
      <c r="E116" s="57">
        <f>E113+E114-E115</f>
        <v>0</v>
      </c>
    </row>
    <row r="117" spans="1:5" ht="13.5" thickBot="1">
      <c r="A117" s="584" t="s">
        <v>25</v>
      </c>
      <c r="B117" s="585"/>
      <c r="C117" s="585"/>
      <c r="D117" s="585"/>
      <c r="E117" s="586"/>
    </row>
    <row r="118" spans="1:5">
      <c r="A118" s="453" t="s">
        <v>43</v>
      </c>
      <c r="B118" s="454">
        <f>B103-B113</f>
        <v>0</v>
      </c>
      <c r="C118" s="454">
        <f>C103-C113</f>
        <v>0</v>
      </c>
      <c r="D118" s="454">
        <f>D103-D113</f>
        <v>0</v>
      </c>
      <c r="E118" s="454">
        <f>E103-E113</f>
        <v>0</v>
      </c>
    </row>
    <row r="119" spans="1:5" ht="13.5" thickBot="1">
      <c r="A119" s="455" t="s">
        <v>44</v>
      </c>
      <c r="B119" s="456">
        <f>B111-B116</f>
        <v>0</v>
      </c>
      <c r="C119" s="456">
        <f>C111-C116</f>
        <v>0</v>
      </c>
      <c r="D119" s="456">
        <f>D111-D116</f>
        <v>0</v>
      </c>
      <c r="E119" s="456">
        <f>E111-E116</f>
        <v>0</v>
      </c>
    </row>
    <row r="124" spans="1:5" ht="15">
      <c r="A124" s="784" t="s">
        <v>41</v>
      </c>
      <c r="B124" s="784"/>
      <c r="C124" s="784"/>
      <c r="D124" s="784"/>
    </row>
    <row r="125" spans="1:5" ht="13.5" thickBot="1">
      <c r="A125" s="785"/>
      <c r="B125" s="786"/>
      <c r="C125" s="786"/>
    </row>
    <row r="126" spans="1:5">
      <c r="A126" s="61" t="s">
        <v>42</v>
      </c>
      <c r="B126" s="62" t="s">
        <v>43</v>
      </c>
      <c r="C126" s="62" t="s">
        <v>44</v>
      </c>
      <c r="D126" s="63" t="s">
        <v>45</v>
      </c>
    </row>
    <row r="127" spans="1:5">
      <c r="A127" s="64" t="s">
        <v>46</v>
      </c>
      <c r="B127" s="65"/>
      <c r="C127" s="65"/>
      <c r="D127" s="66" t="s">
        <v>414</v>
      </c>
    </row>
    <row r="128" spans="1:5">
      <c r="A128" s="67" t="s">
        <v>47</v>
      </c>
      <c r="B128" s="68">
        <v>0</v>
      </c>
      <c r="C128" s="68">
        <v>0</v>
      </c>
      <c r="D128" s="69"/>
    </row>
    <row r="129" spans="1:9" ht="13.5" thickBot="1">
      <c r="A129" s="70" t="s">
        <v>48</v>
      </c>
      <c r="B129" s="71">
        <v>0</v>
      </c>
      <c r="C129" s="72">
        <v>0</v>
      </c>
      <c r="D129" s="73" t="s">
        <v>414</v>
      </c>
    </row>
    <row r="131" spans="1:9" s="494" customFormat="1"/>
    <row r="132" spans="1:9" s="494" customFormat="1"/>
    <row r="133" spans="1:9" s="494" customFormat="1"/>
    <row r="137" spans="1:9" ht="15">
      <c r="A137" s="787" t="s">
        <v>49</v>
      </c>
      <c r="B137" s="788"/>
      <c r="C137" s="788"/>
      <c r="D137" s="789"/>
      <c r="E137" s="789"/>
      <c r="F137" s="789"/>
      <c r="G137" s="789"/>
    </row>
    <row r="138" spans="1:9" ht="13.5" thickBot="1">
      <c r="A138" s="785"/>
      <c r="B138" s="786"/>
      <c r="C138" s="786"/>
    </row>
    <row r="139" spans="1:9">
      <c r="A139" s="790"/>
      <c r="B139" s="792" t="s">
        <v>50</v>
      </c>
      <c r="C139" s="793"/>
      <c r="D139" s="793"/>
      <c r="E139" s="793"/>
      <c r="F139" s="794"/>
      <c r="G139" s="792" t="s">
        <v>51</v>
      </c>
      <c r="H139" s="793"/>
      <c r="I139" s="794"/>
    </row>
    <row r="140" spans="1:9" ht="38.25">
      <c r="A140" s="791"/>
      <c r="B140" s="74" t="s">
        <v>52</v>
      </c>
      <c r="C140" s="75" t="s">
        <v>53</v>
      </c>
      <c r="D140" s="75" t="s">
        <v>54</v>
      </c>
      <c r="E140" s="75" t="s">
        <v>55</v>
      </c>
      <c r="F140" s="76" t="s">
        <v>56</v>
      </c>
      <c r="G140" s="77" t="s">
        <v>57</v>
      </c>
      <c r="H140" s="78" t="s">
        <v>58</v>
      </c>
      <c r="I140" s="79" t="s">
        <v>59</v>
      </c>
    </row>
    <row r="141" spans="1:9">
      <c r="A141" s="80" t="s">
        <v>43</v>
      </c>
      <c r="B141" s="81">
        <v>0</v>
      </c>
      <c r="C141" s="82">
        <v>0</v>
      </c>
      <c r="D141" s="82">
        <v>0</v>
      </c>
      <c r="E141" s="83">
        <v>0</v>
      </c>
      <c r="F141" s="84">
        <v>0</v>
      </c>
      <c r="G141" s="85">
        <v>0</v>
      </c>
      <c r="H141" s="82">
        <v>0</v>
      </c>
      <c r="I141" s="86">
        <v>0</v>
      </c>
    </row>
    <row r="142" spans="1:9" ht="38.25">
      <c r="A142" s="87" t="s">
        <v>60</v>
      </c>
      <c r="B142" s="88">
        <v>0</v>
      </c>
      <c r="C142" s="89">
        <v>0</v>
      </c>
      <c r="D142" s="89">
        <v>0</v>
      </c>
      <c r="E142" s="83">
        <v>0</v>
      </c>
      <c r="F142" s="84">
        <v>0</v>
      </c>
      <c r="G142" s="85">
        <v>0</v>
      </c>
      <c r="H142" s="89">
        <v>0</v>
      </c>
      <c r="I142" s="90">
        <v>0</v>
      </c>
    </row>
    <row r="143" spans="1:9" ht="39" thickBot="1">
      <c r="A143" s="91" t="s">
        <v>61</v>
      </c>
      <c r="B143" s="92">
        <v>0</v>
      </c>
      <c r="C143" s="93">
        <v>0</v>
      </c>
      <c r="D143" s="93">
        <v>0</v>
      </c>
      <c r="E143" s="94">
        <v>0</v>
      </c>
      <c r="F143" s="95">
        <v>0</v>
      </c>
      <c r="G143" s="96">
        <v>0</v>
      </c>
      <c r="H143" s="93">
        <v>0</v>
      </c>
      <c r="I143" s="97">
        <v>0</v>
      </c>
    </row>
    <row r="144" spans="1:9" ht="13.5" thickBot="1">
      <c r="A144" s="98" t="s">
        <v>44</v>
      </c>
      <c r="B144" s="99">
        <f t="shared" ref="B144:I144" si="9">B141+B142-B143</f>
        <v>0</v>
      </c>
      <c r="C144" s="100">
        <f t="shared" si="9"/>
        <v>0</v>
      </c>
      <c r="D144" s="100">
        <f t="shared" si="9"/>
        <v>0</v>
      </c>
      <c r="E144" s="101">
        <f t="shared" si="9"/>
        <v>0</v>
      </c>
      <c r="F144" s="102">
        <f t="shared" si="9"/>
        <v>0</v>
      </c>
      <c r="G144" s="103">
        <f t="shared" si="9"/>
        <v>0</v>
      </c>
      <c r="H144" s="101">
        <f t="shared" si="9"/>
        <v>0</v>
      </c>
      <c r="I144" s="102">
        <f t="shared" si="9"/>
        <v>0</v>
      </c>
    </row>
    <row r="146" spans="1:4" ht="48" customHeight="1"/>
    <row r="149" spans="1:4" ht="15">
      <c r="A149" s="548" t="s">
        <v>62</v>
      </c>
      <c r="B149" s="579"/>
      <c r="C149" s="579"/>
    </row>
    <row r="150" spans="1:4" ht="13.5" thickBot="1">
      <c r="A150" s="580"/>
      <c r="B150" s="581"/>
      <c r="C150" s="581"/>
    </row>
    <row r="151" spans="1:4">
      <c r="A151" s="457" t="s">
        <v>42</v>
      </c>
      <c r="B151" s="458" t="s">
        <v>43</v>
      </c>
      <c r="C151" s="459" t="s">
        <v>44</v>
      </c>
    </row>
    <row r="152" spans="1:4" ht="26.25" thickBot="1">
      <c r="A152" s="460" t="s">
        <v>63</v>
      </c>
      <c r="B152" s="461">
        <v>5000691.12</v>
      </c>
      <c r="C152" s="462">
        <v>4831772.09</v>
      </c>
    </row>
    <row r="157" spans="1:4" ht="15">
      <c r="A157" s="784" t="s">
        <v>64</v>
      </c>
      <c r="B157" s="816"/>
      <c r="C157" s="816"/>
      <c r="D157" s="817"/>
    </row>
    <row r="158" spans="1:4" ht="13.5" thickBot="1">
      <c r="A158" s="785"/>
      <c r="B158" s="786"/>
      <c r="C158" s="786"/>
    </row>
    <row r="159" spans="1:4">
      <c r="A159" s="818" t="s">
        <v>30</v>
      </c>
      <c r="B159" s="819"/>
      <c r="C159" s="62" t="s">
        <v>43</v>
      </c>
      <c r="D159" s="63" t="s">
        <v>44</v>
      </c>
    </row>
    <row r="160" spans="1:4">
      <c r="A160" s="820" t="s">
        <v>65</v>
      </c>
      <c r="B160" s="821"/>
      <c r="C160" s="65">
        <f>SUM(C162:C166)</f>
        <v>0</v>
      </c>
      <c r="D160" s="104">
        <f>SUM(D162:D166)</f>
        <v>0</v>
      </c>
    </row>
    <row r="161" spans="1:4" ht="15" customHeight="1">
      <c r="A161" s="822" t="s">
        <v>47</v>
      </c>
      <c r="B161" s="823"/>
      <c r="C161" s="105">
        <v>0</v>
      </c>
      <c r="D161" s="106">
        <v>0</v>
      </c>
    </row>
    <row r="162" spans="1:4">
      <c r="A162" s="824" t="s">
        <v>5</v>
      </c>
      <c r="B162" s="825"/>
      <c r="C162" s="107">
        <v>0</v>
      </c>
      <c r="D162" s="108">
        <v>0</v>
      </c>
    </row>
    <row r="163" spans="1:4" ht="13.5" customHeight="1">
      <c r="A163" s="810" t="s">
        <v>7</v>
      </c>
      <c r="B163" s="811"/>
      <c r="C163" s="109">
        <v>0</v>
      </c>
      <c r="D163" s="66">
        <v>0</v>
      </c>
    </row>
    <row r="164" spans="1:4">
      <c r="A164" s="810" t="s">
        <v>8</v>
      </c>
      <c r="B164" s="811"/>
      <c r="C164" s="109">
        <v>0</v>
      </c>
      <c r="D164" s="66">
        <v>0</v>
      </c>
    </row>
    <row r="165" spans="1:4">
      <c r="A165" s="810" t="s">
        <v>9</v>
      </c>
      <c r="B165" s="811"/>
      <c r="C165" s="109">
        <v>0</v>
      </c>
      <c r="D165" s="66">
        <v>0</v>
      </c>
    </row>
    <row r="166" spans="1:4" ht="13.5" thickBot="1">
      <c r="A166" s="812" t="s">
        <v>10</v>
      </c>
      <c r="B166" s="813"/>
      <c r="C166" s="110">
        <v>0</v>
      </c>
      <c r="D166" s="111">
        <v>0</v>
      </c>
    </row>
    <row r="167" spans="1:4" s="494" customFormat="1">
      <c r="A167" s="971"/>
      <c r="B167" s="971"/>
      <c r="C167" s="972"/>
      <c r="D167" s="972"/>
    </row>
    <row r="168" spans="1:4" s="494" customFormat="1">
      <c r="A168" s="971"/>
      <c r="B168" s="971"/>
      <c r="C168" s="972"/>
      <c r="D168" s="972"/>
    </row>
    <row r="169" spans="1:4" s="494" customFormat="1">
      <c r="A169" s="971"/>
      <c r="B169" s="971"/>
      <c r="C169" s="972"/>
      <c r="D169" s="972"/>
    </row>
    <row r="170" spans="1:4" s="494" customFormat="1">
      <c r="A170" s="971"/>
      <c r="B170" s="971"/>
      <c r="C170" s="972"/>
      <c r="D170" s="972"/>
    </row>
    <row r="171" spans="1:4" s="494" customFormat="1">
      <c r="A171" s="971"/>
      <c r="B171" s="971"/>
      <c r="C171" s="972"/>
      <c r="D171" s="972"/>
    </row>
    <row r="172" spans="1:4" s="494" customFormat="1">
      <c r="A172" s="971"/>
      <c r="B172" s="971"/>
      <c r="C172" s="972"/>
      <c r="D172" s="972"/>
    </row>
    <row r="173" spans="1:4" s="494" customFormat="1">
      <c r="A173" s="971"/>
      <c r="B173" s="971"/>
      <c r="C173" s="972"/>
      <c r="D173" s="972"/>
    </row>
    <row r="174" spans="1:4" s="494" customFormat="1">
      <c r="A174" s="971"/>
      <c r="B174" s="971"/>
      <c r="C174" s="972"/>
      <c r="D174" s="972"/>
    </row>
    <row r="175" spans="1:4" s="494" customFormat="1">
      <c r="A175" s="971"/>
      <c r="B175" s="971"/>
      <c r="C175" s="972"/>
      <c r="D175" s="972"/>
    </row>
    <row r="176" spans="1:4" s="494" customFormat="1">
      <c r="A176" s="971"/>
      <c r="B176" s="971"/>
      <c r="C176" s="972"/>
      <c r="D176" s="972"/>
    </row>
    <row r="177" spans="1:9" s="494" customFormat="1">
      <c r="A177" s="971"/>
      <c r="B177" s="971"/>
      <c r="C177" s="972"/>
      <c r="D177" s="972"/>
    </row>
    <row r="178" spans="1:9" s="494" customFormat="1">
      <c r="A178" s="971"/>
      <c r="B178" s="971"/>
      <c r="C178" s="972"/>
      <c r="D178" s="972"/>
    </row>
    <row r="180" spans="1:9" ht="15" customHeight="1">
      <c r="A180" s="617" t="s">
        <v>66</v>
      </c>
      <c r="B180" s="814"/>
      <c r="C180" s="814"/>
      <c r="D180" s="814"/>
      <c r="E180" s="814"/>
      <c r="F180" s="814"/>
      <c r="G180" s="814"/>
      <c r="H180" s="814"/>
      <c r="I180" s="814"/>
    </row>
    <row r="181" spans="1:9" ht="13.5" thickBot="1">
      <c r="B181" s="112"/>
      <c r="C181" s="112"/>
      <c r="D181" s="112"/>
      <c r="E181" s="112" t="s">
        <v>67</v>
      </c>
      <c r="F181" s="113"/>
      <c r="G181" s="113"/>
      <c r="H181" s="113"/>
      <c r="I181" s="113"/>
    </row>
    <row r="182" spans="1:9" ht="64.5" thickBot="1">
      <c r="A182" s="600"/>
      <c r="B182" s="815"/>
      <c r="C182" s="114" t="s">
        <v>68</v>
      </c>
      <c r="D182" s="115" t="s">
        <v>69</v>
      </c>
      <c r="E182" s="114" t="s">
        <v>70</v>
      </c>
      <c r="F182" s="116" t="s">
        <v>71</v>
      </c>
      <c r="G182" s="114" t="s">
        <v>72</v>
      </c>
      <c r="H182" s="205" t="s">
        <v>583</v>
      </c>
      <c r="I182" s="376" t="s">
        <v>572</v>
      </c>
    </row>
    <row r="183" spans="1:9">
      <c r="A183" s="602" t="s">
        <v>584</v>
      </c>
      <c r="B183" s="604"/>
      <c r="C183" s="117"/>
      <c r="D183" s="118"/>
      <c r="E183" s="119"/>
      <c r="F183" s="118"/>
      <c r="G183" s="119"/>
      <c r="H183" s="119"/>
      <c r="I183" s="120"/>
    </row>
    <row r="184" spans="1:9">
      <c r="A184" s="121"/>
      <c r="B184" s="122" t="s">
        <v>507</v>
      </c>
      <c r="C184" s="123"/>
      <c r="D184" s="124"/>
      <c r="E184" s="125"/>
      <c r="F184" s="124"/>
      <c r="G184" s="125"/>
      <c r="H184" s="125"/>
      <c r="I184" s="126"/>
    </row>
    <row r="185" spans="1:9">
      <c r="A185" s="85" t="s">
        <v>73</v>
      </c>
      <c r="B185" s="127"/>
      <c r="C185" s="128"/>
      <c r="D185" s="129"/>
      <c r="E185" s="130"/>
      <c r="F185" s="129"/>
      <c r="G185" s="130"/>
      <c r="H185" s="130"/>
      <c r="I185" s="84"/>
    </row>
    <row r="186" spans="1:9">
      <c r="A186" s="85" t="s">
        <v>74</v>
      </c>
      <c r="B186" s="127"/>
      <c r="C186" s="128"/>
      <c r="D186" s="129"/>
      <c r="E186" s="130"/>
      <c r="F186" s="129"/>
      <c r="G186" s="130"/>
      <c r="H186" s="130"/>
      <c r="I186" s="84"/>
    </row>
    <row r="187" spans="1:9" ht="50.25" customHeight="1" thickBot="1">
      <c r="A187" s="131" t="s">
        <v>75</v>
      </c>
      <c r="B187" s="132"/>
      <c r="C187" s="133"/>
      <c r="D187" s="134"/>
      <c r="E187" s="135"/>
      <c r="F187" s="134"/>
      <c r="G187" s="135"/>
      <c r="H187" s="135"/>
      <c r="I187" s="136"/>
    </row>
    <row r="188" spans="1:9" ht="13.5" thickBot="1">
      <c r="A188" s="137"/>
      <c r="B188" s="405" t="s">
        <v>76</v>
      </c>
      <c r="C188" s="138"/>
      <c r="D188" s="138"/>
      <c r="E188" s="138">
        <f>SUM(E185:E187)</f>
        <v>0</v>
      </c>
      <c r="F188" s="138">
        <f>SUM(F185:F187)</f>
        <v>0</v>
      </c>
      <c r="G188" s="138">
        <f>SUM(G185:G187)</f>
        <v>0</v>
      </c>
      <c r="H188" s="138"/>
      <c r="I188" s="138"/>
    </row>
    <row r="189" spans="1:9" ht="77.25" thickBot="1">
      <c r="A189" s="600"/>
      <c r="B189" s="601"/>
      <c r="C189" s="114" t="s">
        <v>68</v>
      </c>
      <c r="D189" s="115" t="s">
        <v>69</v>
      </c>
      <c r="E189" s="114" t="s">
        <v>70</v>
      </c>
      <c r="F189" s="116" t="s">
        <v>71</v>
      </c>
      <c r="G189" s="114" t="s">
        <v>72</v>
      </c>
      <c r="H189" s="114" t="s">
        <v>508</v>
      </c>
      <c r="I189" s="114" t="s">
        <v>509</v>
      </c>
    </row>
    <row r="190" spans="1:9" ht="66" customHeight="1">
      <c r="A190" s="602" t="s">
        <v>585</v>
      </c>
      <c r="B190" s="603"/>
      <c r="C190" s="139"/>
      <c r="D190" s="140"/>
      <c r="E190" s="141"/>
      <c r="F190" s="140"/>
      <c r="G190" s="141"/>
      <c r="H190" s="141"/>
      <c r="I190" s="142"/>
    </row>
    <row r="191" spans="1:9">
      <c r="A191" s="143"/>
      <c r="B191" s="144" t="s">
        <v>507</v>
      </c>
      <c r="C191" s="123"/>
      <c r="D191" s="124"/>
      <c r="E191" s="125"/>
      <c r="F191" s="124"/>
      <c r="G191" s="125"/>
      <c r="H191" s="125"/>
      <c r="I191" s="126"/>
    </row>
    <row r="192" spans="1:9">
      <c r="A192" s="85" t="s">
        <v>73</v>
      </c>
      <c r="B192" s="127"/>
      <c r="C192" s="128"/>
      <c r="D192" s="129"/>
      <c r="E192" s="130"/>
      <c r="F192" s="129"/>
      <c r="G192" s="130"/>
      <c r="H192" s="130"/>
      <c r="I192" s="84"/>
    </row>
    <row r="193" spans="1:9" ht="12.75" customHeight="1">
      <c r="A193" s="85" t="s">
        <v>74</v>
      </c>
      <c r="B193" s="127"/>
      <c r="C193" s="128"/>
      <c r="D193" s="129"/>
      <c r="E193" s="130"/>
      <c r="F193" s="129"/>
      <c r="G193" s="130"/>
      <c r="H193" s="130"/>
      <c r="I193" s="84"/>
    </row>
    <row r="194" spans="1:9" ht="12.75" customHeight="1" thickBot="1">
      <c r="A194" s="131" t="s">
        <v>75</v>
      </c>
      <c r="B194" s="132"/>
      <c r="C194" s="133"/>
      <c r="D194" s="134"/>
      <c r="E194" s="135"/>
      <c r="F194" s="134"/>
      <c r="G194" s="135"/>
      <c r="H194" s="135"/>
      <c r="I194" s="136"/>
    </row>
    <row r="195" spans="1:9" ht="13.5" thickBot="1">
      <c r="A195" s="137"/>
      <c r="B195" s="405" t="s">
        <v>76</v>
      </c>
      <c r="C195" s="138"/>
      <c r="D195" s="145"/>
      <c r="E195" s="138">
        <f>SUM(E192:E194)</f>
        <v>0</v>
      </c>
      <c r="F195" s="138">
        <f>SUM(F192:F194)</f>
        <v>0</v>
      </c>
      <c r="G195" s="138">
        <f>SUM(G192:G194)</f>
        <v>0</v>
      </c>
      <c r="H195" s="138"/>
      <c r="I195" s="406"/>
    </row>
    <row r="196" spans="1:9">
      <c r="A196" s="463"/>
      <c r="B196" s="463"/>
      <c r="C196" s="463"/>
      <c r="D196" s="463"/>
      <c r="E196" s="463"/>
      <c r="F196" s="463"/>
      <c r="G196" s="463"/>
      <c r="H196" s="463"/>
      <c r="I196" s="463"/>
    </row>
    <row r="200" spans="1:9">
      <c r="A200" s="836" t="s">
        <v>77</v>
      </c>
      <c r="B200" s="837"/>
      <c r="C200" s="837"/>
      <c r="D200" s="837"/>
      <c r="E200" s="837"/>
      <c r="F200" s="837"/>
      <c r="G200" s="837"/>
      <c r="H200" s="837"/>
      <c r="I200" s="837"/>
    </row>
    <row r="201" spans="1:9" ht="13.5" thickBot="1">
      <c r="A201" s="146"/>
      <c r="B201" s="146"/>
      <c r="C201" s="146"/>
      <c r="D201" s="146"/>
      <c r="E201" s="146"/>
      <c r="F201" s="146"/>
      <c r="G201" s="146"/>
      <c r="H201" s="146"/>
      <c r="I201" s="146"/>
    </row>
    <row r="202" spans="1:9" ht="13.5" thickBot="1">
      <c r="A202" s="838" t="s">
        <v>78</v>
      </c>
      <c r="B202" s="839"/>
      <c r="C202" s="839"/>
      <c r="D202" s="840"/>
      <c r="E202" s="677" t="s">
        <v>43</v>
      </c>
      <c r="F202" s="705" t="s">
        <v>79</v>
      </c>
      <c r="G202" s="706"/>
      <c r="H202" s="707"/>
      <c r="I202" s="844" t="s">
        <v>44</v>
      </c>
    </row>
    <row r="203" spans="1:9" ht="13.5" thickBot="1">
      <c r="A203" s="841"/>
      <c r="B203" s="842"/>
      <c r="C203" s="842"/>
      <c r="D203" s="843"/>
      <c r="E203" s="678"/>
      <c r="F203" s="147" t="s">
        <v>23</v>
      </c>
      <c r="G203" s="148" t="s">
        <v>80</v>
      </c>
      <c r="H203" s="147" t="s">
        <v>81</v>
      </c>
      <c r="I203" s="845"/>
    </row>
    <row r="204" spans="1:9">
      <c r="A204" s="149">
        <v>1</v>
      </c>
      <c r="B204" s="637" t="s">
        <v>510</v>
      </c>
      <c r="C204" s="846"/>
      <c r="D204" s="638"/>
      <c r="E204" s="420"/>
      <c r="F204" s="150"/>
      <c r="G204" s="150"/>
      <c r="H204" s="150"/>
      <c r="I204" s="151">
        <f>E204+F204-G204-H204</f>
        <v>0</v>
      </c>
    </row>
    <row r="205" spans="1:9">
      <c r="A205" s="152"/>
      <c r="B205" s="826" t="s">
        <v>511</v>
      </c>
      <c r="C205" s="827"/>
      <c r="D205" s="828"/>
      <c r="E205" s="153"/>
      <c r="F205" s="154"/>
      <c r="G205" s="154"/>
      <c r="H205" s="154"/>
      <c r="I205" s="155">
        <f>E205+F205-G205-H205</f>
        <v>0</v>
      </c>
    </row>
    <row r="206" spans="1:9">
      <c r="A206" s="156" t="s">
        <v>82</v>
      </c>
      <c r="B206" s="829" t="s">
        <v>512</v>
      </c>
      <c r="C206" s="830"/>
      <c r="D206" s="831"/>
      <c r="E206" s="157">
        <v>47605442.18</v>
      </c>
      <c r="F206" s="158">
        <v>3346090.33</v>
      </c>
      <c r="G206" s="158">
        <v>5585596.25</v>
      </c>
      <c r="H206" s="158">
        <v>565.53</v>
      </c>
      <c r="I206" s="159">
        <f>E206+F206-G206-H206</f>
        <v>45365370.729999997</v>
      </c>
    </row>
    <row r="207" spans="1:9">
      <c r="A207" s="156"/>
      <c r="B207" s="826" t="s">
        <v>513</v>
      </c>
      <c r="C207" s="827"/>
      <c r="D207" s="828"/>
      <c r="E207" s="160"/>
      <c r="F207" s="158"/>
      <c r="G207" s="158"/>
      <c r="H207" s="158"/>
      <c r="I207" s="158">
        <f>E207+F207-G207-H207</f>
        <v>0</v>
      </c>
    </row>
    <row r="208" spans="1:9" ht="13.5" thickBot="1">
      <c r="A208" s="161" t="s">
        <v>83</v>
      </c>
      <c r="B208" s="829" t="s">
        <v>84</v>
      </c>
      <c r="C208" s="830"/>
      <c r="D208" s="831"/>
      <c r="E208" s="157">
        <v>45224306.549999997</v>
      </c>
      <c r="F208" s="158">
        <v>49289952.469999999</v>
      </c>
      <c r="G208" s="158">
        <v>0</v>
      </c>
      <c r="H208" s="158">
        <v>45224306.549999997</v>
      </c>
      <c r="I208" s="154">
        <f>E208+F208-G208-H208</f>
        <v>49289952.469999999</v>
      </c>
    </row>
    <row r="209" spans="1:9" ht="13.5" thickBot="1">
      <c r="A209" s="832" t="s">
        <v>85</v>
      </c>
      <c r="B209" s="833"/>
      <c r="C209" s="833"/>
      <c r="D209" s="834"/>
      <c r="E209" s="402">
        <f>E204+E206+E208</f>
        <v>92829748.729999989</v>
      </c>
      <c r="F209" s="402">
        <f>F204+F206+F208</f>
        <v>52636042.799999997</v>
      </c>
      <c r="G209" s="402">
        <f>G204+G206+G208</f>
        <v>5585596.25</v>
      </c>
      <c r="H209" s="402">
        <f>H204+H206+H208</f>
        <v>45224872.079999998</v>
      </c>
      <c r="I209" s="162">
        <f>I204+I206+I208</f>
        <v>94655323.199999988</v>
      </c>
    </row>
    <row r="210" spans="1:9">
      <c r="A210" s="163"/>
      <c r="B210" s="163"/>
      <c r="C210" s="163"/>
      <c r="D210" s="163"/>
      <c r="E210" s="163"/>
      <c r="F210" s="163"/>
      <c r="G210" s="163"/>
      <c r="H210" s="163"/>
      <c r="I210" s="163"/>
    </row>
    <row r="211" spans="1:9">
      <c r="A211" s="163" t="s">
        <v>514</v>
      </c>
      <c r="B211" s="163"/>
      <c r="C211" s="163"/>
      <c r="D211" s="163"/>
      <c r="E211" s="163"/>
      <c r="F211" s="163"/>
      <c r="G211" s="163"/>
      <c r="H211" s="163"/>
      <c r="I211" s="163"/>
    </row>
    <row r="212" spans="1:9" ht="15" customHeight="1">
      <c r="A212" s="163" t="s">
        <v>515</v>
      </c>
      <c r="B212" s="163"/>
      <c r="C212" s="163"/>
      <c r="D212" s="163"/>
      <c r="E212" s="163"/>
      <c r="F212" s="163"/>
      <c r="G212" s="163"/>
      <c r="H212" s="163"/>
      <c r="I212" s="163"/>
    </row>
    <row r="213" spans="1:9">
      <c r="A213" s="163"/>
      <c r="B213" s="163"/>
      <c r="C213" s="163"/>
      <c r="D213" s="163"/>
      <c r="E213" s="163"/>
      <c r="F213" s="163"/>
      <c r="G213" s="163"/>
      <c r="H213" s="163"/>
      <c r="I213" s="163"/>
    </row>
    <row r="214" spans="1:9" s="494" customFormat="1">
      <c r="A214" s="163"/>
      <c r="B214" s="163"/>
      <c r="C214" s="163"/>
      <c r="D214" s="163"/>
      <c r="E214" s="163"/>
      <c r="F214" s="163"/>
      <c r="G214" s="163"/>
      <c r="H214" s="163"/>
      <c r="I214" s="163"/>
    </row>
    <row r="215" spans="1:9" s="494" customFormat="1">
      <c r="A215" s="163"/>
      <c r="B215" s="163"/>
      <c r="C215" s="163"/>
      <c r="D215" s="163"/>
      <c r="E215" s="163"/>
      <c r="F215" s="163"/>
      <c r="G215" s="163"/>
      <c r="H215" s="163"/>
      <c r="I215" s="163"/>
    </row>
    <row r="216" spans="1:9" s="494" customFormat="1">
      <c r="A216" s="163"/>
      <c r="B216" s="163"/>
      <c r="C216" s="163"/>
      <c r="D216" s="163"/>
      <c r="E216" s="163"/>
      <c r="F216" s="163"/>
      <c r="G216" s="163"/>
      <c r="H216" s="163"/>
      <c r="I216" s="163"/>
    </row>
    <row r="217" spans="1:9" ht="15">
      <c r="A217" s="835" t="s">
        <v>86</v>
      </c>
      <c r="B217" s="835"/>
      <c r="C217" s="835"/>
      <c r="D217" s="835"/>
      <c r="E217" s="835"/>
      <c r="F217" s="835"/>
      <c r="G217" s="835"/>
    </row>
    <row r="218" spans="1:9" ht="13.5" thickBot="1">
      <c r="A218" s="164"/>
      <c r="B218" s="165"/>
      <c r="C218" s="166"/>
      <c r="D218" s="166"/>
      <c r="E218" s="166"/>
      <c r="F218" s="166"/>
      <c r="G218" s="166"/>
    </row>
    <row r="219" spans="1:9" ht="13.5" thickBot="1">
      <c r="A219" s="596" t="s">
        <v>87</v>
      </c>
      <c r="B219" s="597"/>
      <c r="C219" s="401" t="s">
        <v>88</v>
      </c>
      <c r="D219" s="167" t="s">
        <v>89</v>
      </c>
      <c r="E219" s="168" t="s">
        <v>516</v>
      </c>
      <c r="F219" s="167" t="s">
        <v>517</v>
      </c>
      <c r="G219" s="423" t="s">
        <v>90</v>
      </c>
    </row>
    <row r="220" spans="1:9">
      <c r="A220" s="598" t="s">
        <v>91</v>
      </c>
      <c r="B220" s="599"/>
      <c r="C220" s="169">
        <v>0</v>
      </c>
      <c r="D220" s="169">
        <v>0</v>
      </c>
      <c r="E220" s="169">
        <v>0</v>
      </c>
      <c r="F220" s="169">
        <v>0</v>
      </c>
      <c r="G220" s="170">
        <f>C220+D220-E220-F220</f>
        <v>0</v>
      </c>
    </row>
    <row r="221" spans="1:9" ht="105.6" customHeight="1">
      <c r="A221" s="594" t="s">
        <v>92</v>
      </c>
      <c r="B221" s="595"/>
      <c r="C221" s="171">
        <v>0</v>
      </c>
      <c r="D221" s="171">
        <v>0</v>
      </c>
      <c r="E221" s="171">
        <v>0</v>
      </c>
      <c r="F221" s="171">
        <v>0</v>
      </c>
      <c r="G221" s="172">
        <f t="shared" ref="G221:G228" si="10">C221+D221-E221-F221</f>
        <v>0</v>
      </c>
    </row>
    <row r="222" spans="1:9" ht="12.75" customHeight="1">
      <c r="A222" s="594" t="s">
        <v>93</v>
      </c>
      <c r="B222" s="595"/>
      <c r="C222" s="171">
        <v>0</v>
      </c>
      <c r="D222" s="171">
        <v>0</v>
      </c>
      <c r="E222" s="171">
        <v>0</v>
      </c>
      <c r="F222" s="171">
        <v>0</v>
      </c>
      <c r="G222" s="172">
        <f t="shared" si="10"/>
        <v>0</v>
      </c>
    </row>
    <row r="223" spans="1:9">
      <c r="A223" s="594" t="s">
        <v>94</v>
      </c>
      <c r="B223" s="595"/>
      <c r="C223" s="171">
        <v>180000</v>
      </c>
      <c r="D223" s="171">
        <v>0</v>
      </c>
      <c r="E223" s="171">
        <v>0</v>
      </c>
      <c r="F223" s="171">
        <v>0</v>
      </c>
      <c r="G223" s="172">
        <f t="shared" si="10"/>
        <v>180000</v>
      </c>
    </row>
    <row r="224" spans="1:9">
      <c r="A224" s="594" t="s">
        <v>518</v>
      </c>
      <c r="B224" s="595"/>
      <c r="C224" s="171">
        <v>0</v>
      </c>
      <c r="D224" s="171">
        <v>0</v>
      </c>
      <c r="E224" s="171">
        <v>0</v>
      </c>
      <c r="F224" s="171">
        <v>0</v>
      </c>
      <c r="G224" s="172">
        <f t="shared" si="10"/>
        <v>0</v>
      </c>
    </row>
    <row r="225" spans="1:7">
      <c r="A225" s="743" t="s">
        <v>95</v>
      </c>
      <c r="B225" s="595"/>
      <c r="C225" s="171">
        <v>0</v>
      </c>
      <c r="D225" s="171">
        <v>0</v>
      </c>
      <c r="E225" s="171">
        <v>0</v>
      </c>
      <c r="F225" s="171">
        <v>0</v>
      </c>
      <c r="G225" s="172">
        <f t="shared" si="10"/>
        <v>0</v>
      </c>
    </row>
    <row r="226" spans="1:7">
      <c r="A226" s="743" t="s">
        <v>96</v>
      </c>
      <c r="B226" s="595"/>
      <c r="C226" s="171">
        <v>0</v>
      </c>
      <c r="D226" s="171">
        <v>0</v>
      </c>
      <c r="E226" s="171">
        <v>0</v>
      </c>
      <c r="F226" s="171">
        <v>0</v>
      </c>
      <c r="G226" s="172">
        <f t="shared" si="10"/>
        <v>0</v>
      </c>
    </row>
    <row r="227" spans="1:7" ht="13.5" thickBot="1">
      <c r="A227" s="743" t="s">
        <v>519</v>
      </c>
      <c r="B227" s="595"/>
      <c r="C227" s="171">
        <v>0</v>
      </c>
      <c r="D227" s="171">
        <v>0</v>
      </c>
      <c r="E227" s="171">
        <v>0</v>
      </c>
      <c r="F227" s="171">
        <v>0</v>
      </c>
      <c r="G227" s="172">
        <f t="shared" si="10"/>
        <v>0</v>
      </c>
    </row>
    <row r="228" spans="1:7" ht="13.5" thickBot="1">
      <c r="A228" s="708" t="s">
        <v>573</v>
      </c>
      <c r="B228" s="848"/>
      <c r="C228" s="173">
        <v>1067.07</v>
      </c>
      <c r="D228" s="173">
        <v>0</v>
      </c>
      <c r="E228" s="173">
        <v>0</v>
      </c>
      <c r="F228" s="173">
        <v>1067.07</v>
      </c>
      <c r="G228" s="174">
        <f t="shared" si="10"/>
        <v>0</v>
      </c>
    </row>
    <row r="229" spans="1:7">
      <c r="A229" s="849" t="s">
        <v>412</v>
      </c>
      <c r="B229" s="850"/>
      <c r="C229" s="175">
        <f>SUM(C230:C249)</f>
        <v>3975717.3</v>
      </c>
      <c r="D229" s="175">
        <f>SUM(D230:D249)</f>
        <v>796352.7</v>
      </c>
      <c r="E229" s="175">
        <f>SUM(E230:E249)</f>
        <v>8352.5300000000007</v>
      </c>
      <c r="F229" s="175">
        <f>SUM(F230:F249)</f>
        <v>325813.01</v>
      </c>
      <c r="G229" s="176">
        <f>SUM(G230:G249)</f>
        <v>4437904.46</v>
      </c>
    </row>
    <row r="230" spans="1:7">
      <c r="A230" s="674" t="s">
        <v>520</v>
      </c>
      <c r="B230" s="616"/>
      <c r="C230" s="177">
        <v>692933.5</v>
      </c>
      <c r="D230" s="177">
        <v>184766.5</v>
      </c>
      <c r="E230" s="178">
        <v>0</v>
      </c>
      <c r="F230" s="178">
        <v>7940</v>
      </c>
      <c r="G230" s="179">
        <f t="shared" ref="G230:G249" si="11">C230+D230-E230-F230</f>
        <v>869760</v>
      </c>
    </row>
    <row r="231" spans="1:7">
      <c r="A231" s="674" t="s">
        <v>521</v>
      </c>
      <c r="B231" s="616"/>
      <c r="C231" s="177">
        <v>0</v>
      </c>
      <c r="D231" s="177">
        <v>0</v>
      </c>
      <c r="E231" s="178">
        <v>0</v>
      </c>
      <c r="F231" s="178">
        <v>0</v>
      </c>
      <c r="G231" s="179">
        <f t="shared" si="11"/>
        <v>0</v>
      </c>
    </row>
    <row r="232" spans="1:7" ht="13.5" customHeight="1">
      <c r="A232" s="674" t="s">
        <v>522</v>
      </c>
      <c r="B232" s="616"/>
      <c r="C232" s="177">
        <v>0</v>
      </c>
      <c r="D232" s="177">
        <v>0</v>
      </c>
      <c r="E232" s="178">
        <v>0</v>
      </c>
      <c r="F232" s="178">
        <v>0</v>
      </c>
      <c r="G232" s="179">
        <f t="shared" si="11"/>
        <v>0</v>
      </c>
    </row>
    <row r="233" spans="1:7">
      <c r="A233" s="847" t="s">
        <v>523</v>
      </c>
      <c r="B233" s="616"/>
      <c r="C233" s="177">
        <v>0</v>
      </c>
      <c r="D233" s="177">
        <v>0</v>
      </c>
      <c r="E233" s="178">
        <v>0</v>
      </c>
      <c r="F233" s="178">
        <v>0</v>
      </c>
      <c r="G233" s="179">
        <f t="shared" si="11"/>
        <v>0</v>
      </c>
    </row>
    <row r="234" spans="1:7">
      <c r="A234" s="615" t="s">
        <v>524</v>
      </c>
      <c r="B234" s="616"/>
      <c r="C234" s="177">
        <v>0</v>
      </c>
      <c r="D234" s="177">
        <v>0</v>
      </c>
      <c r="E234" s="178">
        <v>0</v>
      </c>
      <c r="F234" s="178">
        <v>0</v>
      </c>
      <c r="G234" s="179">
        <f t="shared" si="11"/>
        <v>0</v>
      </c>
    </row>
    <row r="235" spans="1:7" ht="12.75" customHeight="1">
      <c r="A235" s="615" t="s">
        <v>525</v>
      </c>
      <c r="B235" s="616"/>
      <c r="C235" s="177">
        <v>0</v>
      </c>
      <c r="D235" s="177">
        <v>0</v>
      </c>
      <c r="E235" s="178">
        <v>0</v>
      </c>
      <c r="F235" s="178">
        <v>0</v>
      </c>
      <c r="G235" s="179">
        <f t="shared" si="11"/>
        <v>0</v>
      </c>
    </row>
    <row r="236" spans="1:7">
      <c r="A236" s="615" t="s">
        <v>526</v>
      </c>
      <c r="B236" s="616"/>
      <c r="C236" s="177">
        <v>0</v>
      </c>
      <c r="D236" s="177">
        <v>0</v>
      </c>
      <c r="E236" s="178">
        <v>0</v>
      </c>
      <c r="F236" s="178">
        <v>0</v>
      </c>
      <c r="G236" s="179">
        <f t="shared" si="11"/>
        <v>0</v>
      </c>
    </row>
    <row r="237" spans="1:7" ht="12.75" customHeight="1">
      <c r="A237" s="615" t="s">
        <v>527</v>
      </c>
      <c r="B237" s="616"/>
      <c r="C237" s="177">
        <v>0</v>
      </c>
      <c r="D237" s="177">
        <v>0</v>
      </c>
      <c r="E237" s="178">
        <v>0</v>
      </c>
      <c r="F237" s="178">
        <v>0</v>
      </c>
      <c r="G237" s="179">
        <f t="shared" si="11"/>
        <v>0</v>
      </c>
    </row>
    <row r="238" spans="1:7">
      <c r="A238" s="615" t="s">
        <v>528</v>
      </c>
      <c r="B238" s="616"/>
      <c r="C238" s="177">
        <v>0</v>
      </c>
      <c r="D238" s="177">
        <v>0</v>
      </c>
      <c r="E238" s="178">
        <v>0</v>
      </c>
      <c r="F238" s="178">
        <v>0</v>
      </c>
      <c r="G238" s="179">
        <f t="shared" si="11"/>
        <v>0</v>
      </c>
    </row>
    <row r="239" spans="1:7">
      <c r="A239" s="615" t="s">
        <v>529</v>
      </c>
      <c r="B239" s="616"/>
      <c r="C239" s="177">
        <v>0</v>
      </c>
      <c r="D239" s="177">
        <v>0</v>
      </c>
      <c r="E239" s="178">
        <v>0</v>
      </c>
      <c r="F239" s="178">
        <v>0</v>
      </c>
      <c r="G239" s="179">
        <f t="shared" si="11"/>
        <v>0</v>
      </c>
    </row>
    <row r="240" spans="1:7">
      <c r="A240" s="615" t="s">
        <v>530</v>
      </c>
      <c r="B240" s="616"/>
      <c r="C240" s="177">
        <v>0</v>
      </c>
      <c r="D240" s="177">
        <v>0</v>
      </c>
      <c r="E240" s="178">
        <v>0</v>
      </c>
      <c r="F240" s="178">
        <v>0</v>
      </c>
      <c r="G240" s="179">
        <f t="shared" si="11"/>
        <v>0</v>
      </c>
    </row>
    <row r="241" spans="1:7">
      <c r="A241" s="615" t="s">
        <v>531</v>
      </c>
      <c r="B241" s="616"/>
      <c r="C241" s="177">
        <v>0</v>
      </c>
      <c r="D241" s="177">
        <v>0</v>
      </c>
      <c r="E241" s="178">
        <v>0</v>
      </c>
      <c r="F241" s="178">
        <v>0</v>
      </c>
      <c r="G241" s="179">
        <f t="shared" si="11"/>
        <v>0</v>
      </c>
    </row>
    <row r="242" spans="1:7">
      <c r="A242" s="615" t="s">
        <v>532</v>
      </c>
      <c r="B242" s="616"/>
      <c r="C242" s="177">
        <v>0</v>
      </c>
      <c r="D242" s="177">
        <v>0</v>
      </c>
      <c r="E242" s="178">
        <v>0</v>
      </c>
      <c r="F242" s="178">
        <v>0</v>
      </c>
      <c r="G242" s="179">
        <f t="shared" si="11"/>
        <v>0</v>
      </c>
    </row>
    <row r="243" spans="1:7">
      <c r="A243" s="851" t="s">
        <v>533</v>
      </c>
      <c r="B243" s="616"/>
      <c r="C243" s="177">
        <v>0</v>
      </c>
      <c r="D243" s="177">
        <v>0</v>
      </c>
      <c r="E243" s="178">
        <v>0</v>
      </c>
      <c r="F243" s="178">
        <v>0</v>
      </c>
      <c r="G243" s="179">
        <f>C243+D243-E243-F243</f>
        <v>0</v>
      </c>
    </row>
    <row r="244" spans="1:7">
      <c r="A244" s="851" t="s">
        <v>534</v>
      </c>
      <c r="B244" s="616"/>
      <c r="C244" s="177">
        <v>0</v>
      </c>
      <c r="D244" s="177">
        <v>0</v>
      </c>
      <c r="E244" s="178">
        <v>0</v>
      </c>
      <c r="F244" s="178">
        <v>0</v>
      </c>
      <c r="G244" s="179">
        <f>C244+D244-E244-F244</f>
        <v>0</v>
      </c>
    </row>
    <row r="245" spans="1:7">
      <c r="A245" s="855" t="s">
        <v>535</v>
      </c>
      <c r="B245" s="616"/>
      <c r="C245" s="177">
        <v>0</v>
      </c>
      <c r="D245" s="177">
        <v>0</v>
      </c>
      <c r="E245" s="178">
        <v>0</v>
      </c>
      <c r="F245" s="178">
        <v>0</v>
      </c>
      <c r="G245" s="179">
        <f t="shared" si="11"/>
        <v>0</v>
      </c>
    </row>
    <row r="246" spans="1:7">
      <c r="A246" s="855" t="s">
        <v>536</v>
      </c>
      <c r="B246" s="616"/>
      <c r="C246" s="177">
        <v>0</v>
      </c>
      <c r="D246" s="177">
        <v>0</v>
      </c>
      <c r="E246" s="178">
        <v>0</v>
      </c>
      <c r="F246" s="178">
        <v>0</v>
      </c>
      <c r="G246" s="179">
        <f t="shared" si="11"/>
        <v>0</v>
      </c>
    </row>
    <row r="247" spans="1:7">
      <c r="A247" s="851" t="s">
        <v>537</v>
      </c>
      <c r="B247" s="616"/>
      <c r="C247" s="177">
        <v>0</v>
      </c>
      <c r="D247" s="177">
        <v>0</v>
      </c>
      <c r="E247" s="178">
        <v>0</v>
      </c>
      <c r="F247" s="178">
        <v>0</v>
      </c>
      <c r="G247" s="179">
        <f t="shared" si="11"/>
        <v>0</v>
      </c>
    </row>
    <row r="248" spans="1:7">
      <c r="A248" s="851" t="s">
        <v>538</v>
      </c>
      <c r="B248" s="616"/>
      <c r="C248" s="177">
        <v>0</v>
      </c>
      <c r="D248" s="177">
        <v>0</v>
      </c>
      <c r="E248" s="178">
        <v>0</v>
      </c>
      <c r="F248" s="178">
        <v>0</v>
      </c>
      <c r="G248" s="179">
        <f t="shared" si="11"/>
        <v>0</v>
      </c>
    </row>
    <row r="249" spans="1:7" ht="13.5" thickBot="1">
      <c r="A249" s="613" t="s">
        <v>97</v>
      </c>
      <c r="B249" s="614"/>
      <c r="C249" s="180">
        <v>3282783.8</v>
      </c>
      <c r="D249" s="180">
        <v>611586.19999999995</v>
      </c>
      <c r="E249" s="181">
        <v>8352.5300000000007</v>
      </c>
      <c r="F249" s="181">
        <v>317873.01</v>
      </c>
      <c r="G249" s="182">
        <f t="shared" si="11"/>
        <v>3568144.46</v>
      </c>
    </row>
    <row r="250" spans="1:7" ht="26.25" customHeight="1" thickBot="1">
      <c r="A250" s="611" t="s">
        <v>98</v>
      </c>
      <c r="B250" s="612"/>
      <c r="C250" s="183">
        <f>SUM(C220:C229)</f>
        <v>4156784.3699999996</v>
      </c>
      <c r="D250" s="183">
        <f>SUM(D220:D229)</f>
        <v>796352.7</v>
      </c>
      <c r="E250" s="183">
        <f>SUM(E220:E229)</f>
        <v>8352.5300000000007</v>
      </c>
      <c r="F250" s="183">
        <f>SUM(F220:F229)</f>
        <v>326880.08</v>
      </c>
      <c r="G250" s="184">
        <f>SUM(G220:G229)</f>
        <v>4617904.46</v>
      </c>
    </row>
    <row r="251" spans="1:7" s="494" customFormat="1" ht="26.25" customHeight="1">
      <c r="A251" s="973"/>
      <c r="B251" s="974"/>
      <c r="C251" s="294"/>
      <c r="D251" s="294"/>
      <c r="E251" s="294"/>
      <c r="F251" s="294"/>
      <c r="G251" s="294"/>
    </row>
    <row r="252" spans="1:7" s="494" customFormat="1" ht="26.25" customHeight="1">
      <c r="A252" s="973"/>
      <c r="B252" s="974"/>
      <c r="C252" s="294"/>
      <c r="D252" s="294"/>
      <c r="E252" s="294"/>
      <c r="F252" s="294"/>
      <c r="G252" s="294"/>
    </row>
    <row r="253" spans="1:7" s="494" customFormat="1" ht="26.25" customHeight="1">
      <c r="A253" s="973"/>
      <c r="B253" s="974"/>
      <c r="C253" s="294"/>
      <c r="D253" s="294"/>
      <c r="E253" s="294"/>
      <c r="F253" s="294"/>
      <c r="G253" s="294"/>
    </row>
    <row r="254" spans="1:7" s="494" customFormat="1" ht="26.25" customHeight="1">
      <c r="A254" s="973"/>
      <c r="B254" s="974"/>
      <c r="C254" s="294"/>
      <c r="D254" s="294"/>
      <c r="E254" s="294"/>
      <c r="F254" s="294"/>
      <c r="G254" s="294"/>
    </row>
    <row r="255" spans="1:7" ht="25.5" customHeight="1">
      <c r="A255" s="163"/>
      <c r="B255" s="163"/>
      <c r="C255" s="163"/>
      <c r="D255" s="163"/>
      <c r="E255" s="163"/>
      <c r="F255" s="163"/>
      <c r="G255" s="163"/>
    </row>
    <row r="256" spans="1:7" ht="12.75" customHeight="1">
      <c r="A256" s="163"/>
      <c r="B256" s="163"/>
      <c r="C256" s="163"/>
      <c r="D256" s="163"/>
      <c r="E256" s="163"/>
      <c r="F256" s="163"/>
      <c r="G256" s="163"/>
    </row>
    <row r="257" spans="1:5" ht="32.25" customHeight="1">
      <c r="A257" s="617" t="s">
        <v>99</v>
      </c>
      <c r="B257" s="617"/>
      <c r="C257" s="617"/>
      <c r="D257" s="852"/>
      <c r="E257" s="814"/>
    </row>
    <row r="258" spans="1:5" ht="12.75" customHeight="1" thickBot="1">
      <c r="A258" s="185"/>
      <c r="B258" s="185"/>
      <c r="C258" s="185"/>
    </row>
    <row r="259" spans="1:5" ht="24.75" customHeight="1" thickBot="1">
      <c r="A259" s="611" t="s">
        <v>30</v>
      </c>
      <c r="B259" s="856"/>
      <c r="C259" s="419" t="s">
        <v>43</v>
      </c>
      <c r="D259" s="186" t="s">
        <v>44</v>
      </c>
    </row>
    <row r="260" spans="1:5" ht="27.75" customHeight="1" thickBot="1">
      <c r="A260" s="611" t="s">
        <v>100</v>
      </c>
      <c r="B260" s="856"/>
      <c r="C260" s="187">
        <f>SUM(C261:C263)</f>
        <v>0</v>
      </c>
      <c r="D260" s="187">
        <f>SUM(D261:D263)</f>
        <v>0</v>
      </c>
    </row>
    <row r="261" spans="1:5">
      <c r="A261" s="605" t="s">
        <v>101</v>
      </c>
      <c r="B261" s="606"/>
      <c r="C261" s="188">
        <v>0</v>
      </c>
      <c r="D261" s="189">
        <v>0</v>
      </c>
    </row>
    <row r="262" spans="1:5">
      <c r="A262" s="607" t="s">
        <v>102</v>
      </c>
      <c r="B262" s="608"/>
      <c r="C262" s="190">
        <v>0</v>
      </c>
      <c r="D262" s="191">
        <v>0</v>
      </c>
    </row>
    <row r="263" spans="1:5" ht="13.5" thickBot="1">
      <c r="A263" s="609" t="s">
        <v>103</v>
      </c>
      <c r="B263" s="610"/>
      <c r="C263" s="190">
        <v>0</v>
      </c>
      <c r="D263" s="191">
        <v>0</v>
      </c>
    </row>
    <row r="264" spans="1:5" ht="13.5" customHeight="1" thickBot="1">
      <c r="A264" s="611" t="s">
        <v>104</v>
      </c>
      <c r="B264" s="856"/>
      <c r="C264" s="192">
        <f>SUM(C265:C267)</f>
        <v>0</v>
      </c>
      <c r="D264" s="187">
        <f>SUM(D265:D267)</f>
        <v>0</v>
      </c>
    </row>
    <row r="265" spans="1:5" ht="43.5" customHeight="1">
      <c r="A265" s="605" t="s">
        <v>101</v>
      </c>
      <c r="B265" s="606"/>
      <c r="C265" s="188">
        <v>0</v>
      </c>
      <c r="D265" s="189">
        <v>0</v>
      </c>
    </row>
    <row r="266" spans="1:5" ht="12.75" customHeight="1">
      <c r="A266" s="607" t="s">
        <v>102</v>
      </c>
      <c r="B266" s="608"/>
      <c r="C266" s="190">
        <v>0</v>
      </c>
      <c r="D266" s="191">
        <v>0</v>
      </c>
    </row>
    <row r="267" spans="1:5" ht="12.75" customHeight="1" thickBot="1">
      <c r="A267" s="609" t="s">
        <v>103</v>
      </c>
      <c r="B267" s="610"/>
      <c r="C267" s="190">
        <v>0</v>
      </c>
      <c r="D267" s="191">
        <v>0</v>
      </c>
    </row>
    <row r="268" spans="1:5" ht="12.75" customHeight="1" thickBot="1">
      <c r="A268" s="611" t="s">
        <v>105</v>
      </c>
      <c r="B268" s="856"/>
      <c r="C268" s="193">
        <f>SUM(C269:C271)</f>
        <v>0</v>
      </c>
      <c r="D268" s="194">
        <f>SUM(D269:D271)</f>
        <v>0</v>
      </c>
    </row>
    <row r="269" spans="1:5" ht="27" customHeight="1">
      <c r="A269" s="605" t="s">
        <v>101</v>
      </c>
      <c r="B269" s="606"/>
      <c r="C269" s="188">
        <v>0</v>
      </c>
      <c r="D269" s="189">
        <v>0</v>
      </c>
    </row>
    <row r="270" spans="1:5">
      <c r="A270" s="607" t="s">
        <v>102</v>
      </c>
      <c r="B270" s="608"/>
      <c r="C270" s="190">
        <v>0</v>
      </c>
      <c r="D270" s="191">
        <v>0</v>
      </c>
    </row>
    <row r="271" spans="1:5" ht="12.75" customHeight="1" thickBot="1">
      <c r="A271" s="609" t="s">
        <v>103</v>
      </c>
      <c r="B271" s="610"/>
      <c r="C271" s="190">
        <v>0</v>
      </c>
      <c r="D271" s="191">
        <v>0</v>
      </c>
    </row>
    <row r="272" spans="1:5" ht="12.75" customHeight="1" thickBot="1">
      <c r="A272" s="611" t="s">
        <v>106</v>
      </c>
      <c r="B272" s="856"/>
      <c r="C272" s="195">
        <f>C264+C268+C260</f>
        <v>0</v>
      </c>
      <c r="D272" s="195">
        <f>D264+D268+D260</f>
        <v>0</v>
      </c>
    </row>
    <row r="277" spans="1:4" ht="27.75" customHeight="1">
      <c r="A277" s="617" t="s">
        <v>107</v>
      </c>
      <c r="B277" s="617"/>
      <c r="C277" s="617"/>
      <c r="D277" s="814"/>
    </row>
    <row r="278" spans="1:4" ht="26.25" customHeight="1" thickBot="1">
      <c r="A278" s="113"/>
      <c r="B278" s="113"/>
      <c r="C278" s="113"/>
    </row>
    <row r="279" spans="1:4" ht="13.5" thickBot="1">
      <c r="A279" s="627" t="s">
        <v>108</v>
      </c>
      <c r="B279" s="628"/>
      <c r="C279" s="116" t="s">
        <v>88</v>
      </c>
      <c r="D279" s="196" t="s">
        <v>90</v>
      </c>
    </row>
    <row r="280" spans="1:4">
      <c r="A280" s="629" t="s">
        <v>109</v>
      </c>
      <c r="B280" s="630"/>
      <c r="C280" s="197">
        <v>0</v>
      </c>
      <c r="D280" s="198">
        <v>0</v>
      </c>
    </row>
    <row r="281" spans="1:4" ht="13.5" thickBot="1">
      <c r="A281" s="631" t="s">
        <v>110</v>
      </c>
      <c r="B281" s="632"/>
      <c r="C281" s="199">
        <v>0</v>
      </c>
      <c r="D281" s="200">
        <v>0</v>
      </c>
    </row>
    <row r="282" spans="1:4" ht="13.5" thickBot="1">
      <c r="A282" s="625" t="s">
        <v>98</v>
      </c>
      <c r="B282" s="626"/>
      <c r="C282" s="201">
        <f>SUM(C280:C281)</f>
        <v>0</v>
      </c>
      <c r="D282" s="202">
        <f>SUM(D280:D281)</f>
        <v>0</v>
      </c>
    </row>
    <row r="284" spans="1:4" s="494" customFormat="1"/>
    <row r="285" spans="1:4" s="494" customFormat="1"/>
    <row r="286" spans="1:4" s="494" customFormat="1"/>
    <row r="287" spans="1:4" s="494" customFormat="1"/>
    <row r="288" spans="1:4" s="494" customFormat="1"/>
    <row r="289" spans="1:5" s="494" customFormat="1"/>
    <row r="290" spans="1:5" s="494" customFormat="1"/>
    <row r="291" spans="1:5" s="494" customFormat="1"/>
    <row r="292" spans="1:5" s="494" customFormat="1"/>
    <row r="293" spans="1:5" s="494" customFormat="1"/>
    <row r="294" spans="1:5" s="494" customFormat="1"/>
    <row r="295" spans="1:5" s="494" customFormat="1"/>
    <row r="296" spans="1:5" s="494" customFormat="1"/>
    <row r="297" spans="1:5" s="494" customFormat="1"/>
    <row r="298" spans="1:5" s="494" customFormat="1"/>
    <row r="302" spans="1:5" ht="15">
      <c r="A302" s="853" t="s">
        <v>111</v>
      </c>
      <c r="B302" s="853"/>
      <c r="C302" s="853"/>
      <c r="D302" s="853"/>
      <c r="E302" s="853"/>
    </row>
    <row r="303" spans="1:5" ht="13.5" thickBot="1">
      <c r="A303" s="203"/>
      <c r="B303" s="203"/>
      <c r="C303" s="203"/>
      <c r="D303" s="203"/>
      <c r="E303" s="203"/>
    </row>
    <row r="304" spans="1:5" ht="30.75" customHeight="1" thickBot="1">
      <c r="A304" s="114" t="s">
        <v>112</v>
      </c>
      <c r="B304" s="622" t="s">
        <v>113</v>
      </c>
      <c r="C304" s="854"/>
      <c r="D304" s="622" t="s">
        <v>114</v>
      </c>
      <c r="E304" s="854"/>
    </row>
    <row r="305" spans="1:5" ht="13.5" thickBot="1">
      <c r="A305" s="204"/>
      <c r="B305" s="205" t="s">
        <v>115</v>
      </c>
      <c r="C305" s="206" t="s">
        <v>116</v>
      </c>
      <c r="D305" s="207" t="s">
        <v>117</v>
      </c>
      <c r="E305" s="206" t="s">
        <v>118</v>
      </c>
    </row>
    <row r="306" spans="1:5" ht="13.5" thickBot="1">
      <c r="A306" s="208" t="s">
        <v>119</v>
      </c>
      <c r="B306" s="622"/>
      <c r="C306" s="623"/>
      <c r="D306" s="623"/>
      <c r="E306" s="624"/>
    </row>
    <row r="307" spans="1:5">
      <c r="A307" s="209" t="s">
        <v>120</v>
      </c>
      <c r="B307" s="210">
        <v>0</v>
      </c>
      <c r="C307" s="210">
        <v>0</v>
      </c>
      <c r="D307" s="211">
        <v>0</v>
      </c>
      <c r="E307" s="210">
        <v>0</v>
      </c>
    </row>
    <row r="308" spans="1:5" ht="12.75" customHeight="1">
      <c r="A308" s="209" t="s">
        <v>121</v>
      </c>
      <c r="B308" s="210">
        <v>0</v>
      </c>
      <c r="C308" s="210">
        <v>0</v>
      </c>
      <c r="D308" s="211">
        <v>0</v>
      </c>
      <c r="E308" s="210">
        <v>0</v>
      </c>
    </row>
    <row r="309" spans="1:5">
      <c r="A309" s="209" t="s">
        <v>122</v>
      </c>
      <c r="B309" s="210">
        <v>0</v>
      </c>
      <c r="C309" s="210">
        <v>0</v>
      </c>
      <c r="D309" s="211">
        <v>0</v>
      </c>
      <c r="E309" s="210">
        <v>0</v>
      </c>
    </row>
    <row r="310" spans="1:5">
      <c r="A310" s="209" t="s">
        <v>123</v>
      </c>
      <c r="B310" s="212">
        <f>SUM(B311:B312)</f>
        <v>0</v>
      </c>
      <c r="C310" s="212">
        <f>SUM(C311:C312)</f>
        <v>0</v>
      </c>
      <c r="D310" s="212">
        <f>SUM(D311:D312)</f>
        <v>0</v>
      </c>
      <c r="E310" s="212">
        <f>SUM(E311:E312)</f>
        <v>0</v>
      </c>
    </row>
    <row r="311" spans="1:5" ht="26.25" customHeight="1">
      <c r="A311" s="422" t="s">
        <v>75</v>
      </c>
      <c r="B311" s="212">
        <v>0</v>
      </c>
      <c r="C311" s="212">
        <v>0</v>
      </c>
      <c r="D311" s="213">
        <v>0</v>
      </c>
      <c r="E311" s="212">
        <v>0</v>
      </c>
    </row>
    <row r="312" spans="1:5" ht="12.75" customHeight="1" thickBot="1">
      <c r="A312" s="214" t="s">
        <v>75</v>
      </c>
      <c r="B312" s="215">
        <v>0</v>
      </c>
      <c r="C312" s="215">
        <v>0</v>
      </c>
      <c r="D312" s="203">
        <v>0</v>
      </c>
      <c r="E312" s="215">
        <v>0</v>
      </c>
    </row>
    <row r="313" spans="1:5" ht="13.5" thickBot="1">
      <c r="A313" s="216" t="s">
        <v>98</v>
      </c>
      <c r="B313" s="138">
        <f>SUM(B307:B312)</f>
        <v>0</v>
      </c>
      <c r="C313" s="138">
        <f>SUM(C307:C312)</f>
        <v>0</v>
      </c>
      <c r="D313" s="138">
        <f>SUM(D307:D312)</f>
        <v>0</v>
      </c>
      <c r="E313" s="138">
        <f>SUM(E307:E312)</f>
        <v>0</v>
      </c>
    </row>
    <row r="314" spans="1:5" ht="13.5" thickBot="1">
      <c r="A314" s="208" t="s">
        <v>124</v>
      </c>
      <c r="B314" s="622"/>
      <c r="C314" s="623"/>
      <c r="D314" s="623"/>
      <c r="E314" s="624"/>
    </row>
    <row r="315" spans="1:5" ht="26.25" customHeight="1">
      <c r="A315" s="209" t="s">
        <v>120</v>
      </c>
      <c r="B315" s="210">
        <v>0</v>
      </c>
      <c r="C315" s="210">
        <v>0</v>
      </c>
      <c r="D315" s="211">
        <v>0</v>
      </c>
      <c r="E315" s="210">
        <v>0</v>
      </c>
    </row>
    <row r="316" spans="1:5" ht="12.75" customHeight="1">
      <c r="A316" s="209" t="s">
        <v>121</v>
      </c>
      <c r="B316" s="210">
        <v>0</v>
      </c>
      <c r="C316" s="210">
        <v>0</v>
      </c>
      <c r="D316" s="211">
        <v>0</v>
      </c>
      <c r="E316" s="210">
        <v>0</v>
      </c>
    </row>
    <row r="317" spans="1:5">
      <c r="A317" s="209" t="s">
        <v>122</v>
      </c>
      <c r="B317" s="210">
        <v>0</v>
      </c>
      <c r="C317" s="210">
        <v>0</v>
      </c>
      <c r="D317" s="211">
        <v>0</v>
      </c>
      <c r="E317" s="210">
        <v>0</v>
      </c>
    </row>
    <row r="318" spans="1:5">
      <c r="A318" s="209" t="s">
        <v>123</v>
      </c>
      <c r="B318" s="212">
        <f>SUM(B319:B320)</f>
        <v>0</v>
      </c>
      <c r="C318" s="212">
        <f>SUM(C319:C320)</f>
        <v>0</v>
      </c>
      <c r="D318" s="212">
        <f>SUM(D319:D320)</f>
        <v>0</v>
      </c>
      <c r="E318" s="212">
        <f>SUM(E319:E320)</f>
        <v>0</v>
      </c>
    </row>
    <row r="319" spans="1:5">
      <c r="A319" s="422" t="s">
        <v>75</v>
      </c>
      <c r="B319" s="212">
        <v>0</v>
      </c>
      <c r="C319" s="212">
        <v>0</v>
      </c>
      <c r="D319" s="213">
        <v>0</v>
      </c>
      <c r="E319" s="212">
        <v>0</v>
      </c>
    </row>
    <row r="320" spans="1:5" ht="13.5" thickBot="1">
      <c r="A320" s="214" t="s">
        <v>75</v>
      </c>
      <c r="B320" s="215">
        <v>0</v>
      </c>
      <c r="C320" s="215">
        <v>0</v>
      </c>
      <c r="D320" s="203">
        <v>0</v>
      </c>
      <c r="E320" s="215">
        <v>0</v>
      </c>
    </row>
    <row r="321" spans="1:7" ht="13.5" thickBot="1">
      <c r="A321" s="217" t="s">
        <v>98</v>
      </c>
      <c r="B321" s="138">
        <f>SUM(B315:B320)</f>
        <v>0</v>
      </c>
      <c r="C321" s="138">
        <f>SUM(C315:C320)</f>
        <v>0</v>
      </c>
      <c r="D321" s="138">
        <f>SUM(D315:D320)</f>
        <v>0</v>
      </c>
      <c r="E321" s="138">
        <f>SUM(E315:E320)</f>
        <v>0</v>
      </c>
    </row>
    <row r="324" spans="1:7" ht="25.5" customHeight="1"/>
    <row r="325" spans="1:7" ht="26.25" customHeight="1">
      <c r="A325" s="617" t="s">
        <v>125</v>
      </c>
      <c r="B325" s="617"/>
      <c r="C325" s="617"/>
      <c r="D325" s="617"/>
      <c r="E325" s="617"/>
      <c r="G325" s="218"/>
    </row>
    <row r="326" spans="1:7" ht="13.5" thickBot="1">
      <c r="A326" s="219"/>
      <c r="G326" s="218"/>
    </row>
    <row r="327" spans="1:7" ht="64.5" thickBot="1">
      <c r="A327" s="600" t="s">
        <v>126</v>
      </c>
      <c r="B327" s="601"/>
      <c r="C327" s="116" t="s">
        <v>88</v>
      </c>
      <c r="D327" s="196" t="s">
        <v>44</v>
      </c>
      <c r="E327" s="196" t="s">
        <v>127</v>
      </c>
      <c r="G327" s="220"/>
    </row>
    <row r="328" spans="1:7">
      <c r="A328" s="618" t="s">
        <v>128</v>
      </c>
      <c r="B328" s="619"/>
      <c r="C328" s="221">
        <v>0</v>
      </c>
      <c r="D328" s="222">
        <v>0</v>
      </c>
      <c r="E328" s="222"/>
      <c r="G328" s="220"/>
    </row>
    <row r="329" spans="1:7">
      <c r="A329" s="620" t="s">
        <v>539</v>
      </c>
      <c r="B329" s="621"/>
      <c r="C329" s="223">
        <v>0</v>
      </c>
      <c r="D329" s="191">
        <v>0</v>
      </c>
      <c r="E329" s="191"/>
      <c r="G329" s="220"/>
    </row>
    <row r="330" spans="1:7">
      <c r="A330" s="863" t="s">
        <v>129</v>
      </c>
      <c r="B330" s="864"/>
      <c r="C330" s="224">
        <v>0</v>
      </c>
      <c r="D330" s="225">
        <v>0</v>
      </c>
      <c r="E330" s="225"/>
      <c r="G330" s="226"/>
    </row>
    <row r="331" spans="1:7">
      <c r="A331" s="865" t="s">
        <v>130</v>
      </c>
      <c r="B331" s="866"/>
      <c r="C331" s="223">
        <v>0</v>
      </c>
      <c r="D331" s="191">
        <v>0</v>
      </c>
      <c r="E331" s="191"/>
      <c r="G331" s="220"/>
    </row>
    <row r="332" spans="1:7">
      <c r="A332" s="620" t="s">
        <v>131</v>
      </c>
      <c r="B332" s="621"/>
      <c r="C332" s="227">
        <v>0</v>
      </c>
      <c r="D332" s="228">
        <v>0</v>
      </c>
      <c r="E332" s="228"/>
      <c r="G332" s="220"/>
    </row>
    <row r="333" spans="1:7">
      <c r="A333" s="620" t="s">
        <v>132</v>
      </c>
      <c r="B333" s="621"/>
      <c r="C333" s="227">
        <v>0</v>
      </c>
      <c r="D333" s="228">
        <v>0</v>
      </c>
      <c r="E333" s="228"/>
      <c r="G333" s="220"/>
    </row>
    <row r="334" spans="1:7">
      <c r="A334" s="620" t="s">
        <v>133</v>
      </c>
      <c r="B334" s="621"/>
      <c r="C334" s="229">
        <v>0</v>
      </c>
      <c r="D334" s="228">
        <v>0</v>
      </c>
      <c r="E334" s="228"/>
      <c r="G334" s="220"/>
    </row>
    <row r="335" spans="1:7">
      <c r="A335" s="620" t="s">
        <v>134</v>
      </c>
      <c r="B335" s="621"/>
      <c r="C335" s="230">
        <v>0</v>
      </c>
      <c r="D335" s="191">
        <v>0</v>
      </c>
      <c r="E335" s="191"/>
    </row>
    <row r="336" spans="1:7" ht="13.5" thickBot="1">
      <c r="A336" s="857" t="s">
        <v>16</v>
      </c>
      <c r="B336" s="858"/>
      <c r="C336" s="231">
        <v>0</v>
      </c>
      <c r="D336" s="232">
        <v>0</v>
      </c>
      <c r="E336" s="232"/>
    </row>
    <row r="337" spans="1:5" ht="13.5" thickBot="1">
      <c r="A337" s="859" t="s">
        <v>85</v>
      </c>
      <c r="B337" s="860"/>
      <c r="C337" s="233">
        <f>C328+C329+C331+C335+C332+C333+C334+C336</f>
        <v>0</v>
      </c>
      <c r="D337" s="233">
        <f>D328+D329+D331+D335+D332+D333+D334+D336</f>
        <v>0</v>
      </c>
      <c r="E337" s="234"/>
    </row>
    <row r="338" spans="1:5">
      <c r="A338" s="464"/>
      <c r="B338" s="464"/>
      <c r="C338" s="465"/>
      <c r="D338" s="465"/>
      <c r="E338" s="465"/>
    </row>
    <row r="339" spans="1:5" s="494" customFormat="1">
      <c r="A339" s="464"/>
      <c r="B339" s="464"/>
      <c r="C339" s="465"/>
      <c r="D339" s="465"/>
      <c r="E339" s="465"/>
    </row>
    <row r="340" spans="1:5" s="494" customFormat="1">
      <c r="A340" s="464"/>
      <c r="B340" s="464"/>
      <c r="C340" s="465"/>
      <c r="D340" s="465"/>
      <c r="E340" s="465"/>
    </row>
    <row r="341" spans="1:5" s="494" customFormat="1">
      <c r="A341" s="464"/>
      <c r="B341" s="464"/>
      <c r="C341" s="465"/>
      <c r="D341" s="465"/>
      <c r="E341" s="465"/>
    </row>
    <row r="342" spans="1:5" s="494" customFormat="1">
      <c r="A342" s="464"/>
      <c r="B342" s="464"/>
      <c r="C342" s="465"/>
      <c r="D342" s="465"/>
      <c r="E342" s="465"/>
    </row>
    <row r="343" spans="1:5" s="494" customFormat="1">
      <c r="A343" s="464"/>
      <c r="B343" s="464"/>
      <c r="C343" s="465"/>
      <c r="D343" s="465"/>
      <c r="E343" s="465"/>
    </row>
    <row r="344" spans="1:5" s="494" customFormat="1">
      <c r="A344" s="464"/>
      <c r="B344" s="464"/>
      <c r="C344" s="465"/>
      <c r="D344" s="465"/>
      <c r="E344" s="465"/>
    </row>
    <row r="345" spans="1:5">
      <c r="A345" s="464"/>
      <c r="B345" s="464"/>
      <c r="C345" s="465"/>
      <c r="D345" s="465"/>
      <c r="E345" s="465"/>
    </row>
    <row r="346" spans="1:5" ht="15">
      <c r="A346" s="835" t="s">
        <v>135</v>
      </c>
      <c r="B346" s="835"/>
      <c r="C346" s="835"/>
      <c r="D346" s="835"/>
    </row>
    <row r="347" spans="1:5" ht="13.5" thickBot="1">
      <c r="A347" s="164"/>
      <c r="B347" s="165"/>
      <c r="C347" s="166"/>
      <c r="D347" s="166"/>
    </row>
    <row r="348" spans="1:5" ht="13.5" thickBot="1">
      <c r="A348" s="861" t="s">
        <v>540</v>
      </c>
      <c r="B348" s="862"/>
      <c r="C348" s="401" t="s">
        <v>88</v>
      </c>
      <c r="D348" s="423" t="s">
        <v>90</v>
      </c>
    </row>
    <row r="349" spans="1:5" ht="13.5" thickBot="1">
      <c r="A349" s="708" t="s">
        <v>136</v>
      </c>
      <c r="B349" s="854"/>
      <c r="C349" s="235">
        <v>0</v>
      </c>
      <c r="D349" s="236">
        <v>0</v>
      </c>
    </row>
    <row r="350" spans="1:5" ht="13.5" thickBot="1">
      <c r="A350" s="708" t="s">
        <v>137</v>
      </c>
      <c r="B350" s="854"/>
      <c r="C350" s="235">
        <v>0</v>
      </c>
      <c r="D350" s="236">
        <v>0</v>
      </c>
    </row>
    <row r="351" spans="1:5" ht="15" customHeight="1" thickBot="1">
      <c r="A351" s="708" t="s">
        <v>138</v>
      </c>
      <c r="B351" s="854"/>
      <c r="C351" s="235">
        <v>0</v>
      </c>
      <c r="D351" s="236">
        <v>0</v>
      </c>
    </row>
    <row r="352" spans="1:5" ht="13.5" thickBot="1">
      <c r="A352" s="708" t="s">
        <v>541</v>
      </c>
      <c r="B352" s="854"/>
      <c r="C352" s="235">
        <v>0</v>
      </c>
      <c r="D352" s="236">
        <v>0</v>
      </c>
    </row>
    <row r="353" spans="1:4" ht="13.5" thickBot="1">
      <c r="A353" s="708" t="s">
        <v>139</v>
      </c>
      <c r="B353" s="854"/>
      <c r="C353" s="235">
        <v>0</v>
      </c>
      <c r="D353" s="236">
        <v>0</v>
      </c>
    </row>
    <row r="354" spans="1:4" ht="13.5" thickBot="1">
      <c r="A354" s="867" t="s">
        <v>140</v>
      </c>
      <c r="B354" s="854"/>
      <c r="C354" s="235">
        <v>0</v>
      </c>
      <c r="D354" s="236">
        <v>0</v>
      </c>
    </row>
    <row r="355" spans="1:4" ht="13.5" thickBot="1">
      <c r="A355" s="867" t="s">
        <v>542</v>
      </c>
      <c r="B355" s="854"/>
      <c r="C355" s="235">
        <v>0</v>
      </c>
      <c r="D355" s="236">
        <v>0</v>
      </c>
    </row>
    <row r="356" spans="1:4" ht="13.5" thickBot="1">
      <c r="A356" s="708" t="s">
        <v>574</v>
      </c>
      <c r="B356" s="848"/>
      <c r="C356" s="235">
        <v>0</v>
      </c>
      <c r="D356" s="236">
        <v>0</v>
      </c>
    </row>
    <row r="357" spans="1:4" ht="13.5" thickBot="1">
      <c r="A357" s="867" t="s">
        <v>413</v>
      </c>
      <c r="B357" s="848"/>
      <c r="C357" s="237">
        <f>SUM(C358:C377)</f>
        <v>0</v>
      </c>
      <c r="D357" s="238">
        <f>SUM(D358:D377)</f>
        <v>0</v>
      </c>
    </row>
    <row r="358" spans="1:4">
      <c r="A358" s="868" t="s">
        <v>520</v>
      </c>
      <c r="B358" s="869"/>
      <c r="C358" s="239">
        <v>0</v>
      </c>
      <c r="D358" s="240">
        <v>0</v>
      </c>
    </row>
    <row r="359" spans="1:4">
      <c r="A359" s="674" t="s">
        <v>521</v>
      </c>
      <c r="B359" s="616"/>
      <c r="C359" s="241">
        <v>0</v>
      </c>
      <c r="D359" s="240">
        <v>0</v>
      </c>
    </row>
    <row r="360" spans="1:4">
      <c r="A360" s="615" t="s">
        <v>522</v>
      </c>
      <c r="B360" s="616"/>
      <c r="C360" s="241">
        <v>0</v>
      </c>
      <c r="D360" s="240">
        <v>0</v>
      </c>
    </row>
    <row r="361" spans="1:4">
      <c r="A361" s="847" t="s">
        <v>523</v>
      </c>
      <c r="B361" s="616"/>
      <c r="C361" s="241">
        <v>0</v>
      </c>
      <c r="D361" s="240">
        <v>0</v>
      </c>
    </row>
    <row r="362" spans="1:4">
      <c r="A362" s="615" t="s">
        <v>524</v>
      </c>
      <c r="B362" s="616"/>
      <c r="C362" s="241">
        <v>0</v>
      </c>
      <c r="D362" s="240">
        <v>0</v>
      </c>
    </row>
    <row r="363" spans="1:4">
      <c r="A363" s="615" t="s">
        <v>525</v>
      </c>
      <c r="B363" s="616"/>
      <c r="C363" s="241">
        <v>0</v>
      </c>
      <c r="D363" s="240">
        <v>0</v>
      </c>
    </row>
    <row r="364" spans="1:4">
      <c r="A364" s="615" t="s">
        <v>526</v>
      </c>
      <c r="B364" s="616"/>
      <c r="C364" s="241">
        <v>0</v>
      </c>
      <c r="D364" s="240">
        <v>0</v>
      </c>
    </row>
    <row r="365" spans="1:4">
      <c r="A365" s="615" t="s">
        <v>527</v>
      </c>
      <c r="B365" s="616"/>
      <c r="C365" s="177">
        <v>0</v>
      </c>
      <c r="D365" s="242">
        <v>0</v>
      </c>
    </row>
    <row r="366" spans="1:4">
      <c r="A366" s="615" t="s">
        <v>528</v>
      </c>
      <c r="B366" s="616"/>
      <c r="C366" s="177">
        <v>0</v>
      </c>
      <c r="D366" s="242">
        <v>0</v>
      </c>
    </row>
    <row r="367" spans="1:4">
      <c r="A367" s="615" t="s">
        <v>529</v>
      </c>
      <c r="B367" s="616"/>
      <c r="C367" s="177">
        <v>0</v>
      </c>
      <c r="D367" s="242">
        <v>0</v>
      </c>
    </row>
    <row r="368" spans="1:4">
      <c r="A368" s="615" t="s">
        <v>530</v>
      </c>
      <c r="B368" s="616"/>
      <c r="C368" s="177">
        <v>0</v>
      </c>
      <c r="D368" s="242">
        <v>0</v>
      </c>
    </row>
    <row r="369" spans="1:4">
      <c r="A369" s="615" t="s">
        <v>531</v>
      </c>
      <c r="B369" s="616"/>
      <c r="C369" s="177">
        <v>0</v>
      </c>
      <c r="D369" s="242">
        <v>0</v>
      </c>
    </row>
    <row r="370" spans="1:4">
      <c r="A370" s="615" t="s">
        <v>532</v>
      </c>
      <c r="B370" s="616"/>
      <c r="C370" s="177">
        <v>0</v>
      </c>
      <c r="D370" s="242">
        <v>0</v>
      </c>
    </row>
    <row r="371" spans="1:4">
      <c r="A371" s="851" t="s">
        <v>533</v>
      </c>
      <c r="B371" s="616"/>
      <c r="C371" s="177">
        <v>0</v>
      </c>
      <c r="D371" s="242">
        <v>0</v>
      </c>
    </row>
    <row r="372" spans="1:4">
      <c r="A372" s="851" t="s">
        <v>534</v>
      </c>
      <c r="B372" s="616"/>
      <c r="C372" s="177">
        <v>0</v>
      </c>
      <c r="D372" s="242">
        <v>0</v>
      </c>
    </row>
    <row r="373" spans="1:4">
      <c r="A373" s="855" t="s">
        <v>535</v>
      </c>
      <c r="B373" s="616"/>
      <c r="C373" s="177">
        <v>0</v>
      </c>
      <c r="D373" s="242">
        <v>0</v>
      </c>
    </row>
    <row r="374" spans="1:4" ht="29.25" customHeight="1">
      <c r="A374" s="855" t="s">
        <v>536</v>
      </c>
      <c r="B374" s="616"/>
      <c r="C374" s="177">
        <v>0</v>
      </c>
      <c r="D374" s="242">
        <v>0</v>
      </c>
    </row>
    <row r="375" spans="1:4">
      <c r="A375" s="851" t="s">
        <v>537</v>
      </c>
      <c r="B375" s="616"/>
      <c r="C375" s="177">
        <v>0</v>
      </c>
      <c r="D375" s="242">
        <v>0</v>
      </c>
    </row>
    <row r="376" spans="1:4">
      <c r="A376" s="851" t="s">
        <v>538</v>
      </c>
      <c r="B376" s="616"/>
      <c r="C376" s="177">
        <v>0</v>
      </c>
      <c r="D376" s="242">
        <v>0</v>
      </c>
    </row>
    <row r="377" spans="1:4" ht="25.5" customHeight="1" thickBot="1">
      <c r="A377" s="613" t="s">
        <v>97</v>
      </c>
      <c r="B377" s="614"/>
      <c r="C377" s="180">
        <v>0</v>
      </c>
      <c r="D377" s="242">
        <v>0</v>
      </c>
    </row>
    <row r="378" spans="1:4" ht="13.5" thickBot="1">
      <c r="A378" s="611" t="s">
        <v>98</v>
      </c>
      <c r="B378" s="854"/>
      <c r="C378" s="194">
        <f>SUM(C349:C377)</f>
        <v>0</v>
      </c>
      <c r="D378" s="194">
        <f>SUM(D349:D377)</f>
        <v>0</v>
      </c>
    </row>
    <row r="379" spans="1:4" ht="12.75" customHeight="1">
      <c r="A379" s="163"/>
      <c r="B379" s="163"/>
      <c r="C379" s="163"/>
      <c r="D379" s="163"/>
    </row>
    <row r="380" spans="1:4" s="494" customFormat="1" ht="12.75" customHeight="1">
      <c r="A380" s="163"/>
      <c r="B380" s="163"/>
      <c r="C380" s="163"/>
      <c r="D380" s="163"/>
    </row>
    <row r="381" spans="1:4" s="494" customFormat="1" ht="12.75" customHeight="1">
      <c r="A381" s="163"/>
      <c r="B381" s="163"/>
      <c r="C381" s="163"/>
      <c r="D381" s="163"/>
    </row>
    <row r="382" spans="1:4" s="494" customFormat="1" ht="12.75" customHeight="1">
      <c r="A382" s="163"/>
      <c r="B382" s="163"/>
      <c r="C382" s="163"/>
      <c r="D382" s="163"/>
    </row>
    <row r="383" spans="1:4" s="494" customFormat="1" ht="12.75" customHeight="1">
      <c r="A383" s="163"/>
      <c r="B383" s="163"/>
      <c r="C383" s="163"/>
      <c r="D383" s="163"/>
    </row>
    <row r="384" spans="1:4" s="494" customFormat="1" ht="12.75" customHeight="1">
      <c r="A384" s="163"/>
      <c r="B384" s="163"/>
      <c r="C384" s="163"/>
      <c r="D384" s="163"/>
    </row>
    <row r="385" spans="1:8" s="494" customFormat="1" ht="12.75" customHeight="1">
      <c r="A385" s="163"/>
      <c r="B385" s="163"/>
      <c r="C385" s="163"/>
      <c r="D385" s="163"/>
    </row>
    <row r="386" spans="1:8" s="494" customFormat="1" ht="12.75" customHeight="1">
      <c r="A386" s="163"/>
      <c r="B386" s="163"/>
      <c r="C386" s="163"/>
      <c r="D386" s="163"/>
    </row>
    <row r="387" spans="1:8" s="494" customFormat="1" ht="12.75" customHeight="1">
      <c r="A387" s="163"/>
      <c r="B387" s="163"/>
      <c r="C387" s="163"/>
      <c r="D387" s="163"/>
    </row>
    <row r="388" spans="1:8">
      <c r="A388" s="163"/>
      <c r="B388" s="163"/>
      <c r="C388" s="163"/>
      <c r="D388" s="163"/>
    </row>
    <row r="389" spans="1:8">
      <c r="A389" s="163"/>
      <c r="B389" s="163"/>
      <c r="C389" s="163"/>
      <c r="D389" s="163"/>
    </row>
    <row r="390" spans="1:8">
      <c r="A390" s="163"/>
      <c r="B390" s="163"/>
      <c r="C390" s="163"/>
      <c r="D390" s="163"/>
    </row>
    <row r="391" spans="1:8">
      <c r="A391" s="163"/>
      <c r="B391" s="163"/>
      <c r="C391" s="163"/>
      <c r="D391" s="163"/>
    </row>
    <row r="392" spans="1:8">
      <c r="A392" s="163"/>
      <c r="B392" s="163"/>
      <c r="C392" s="163"/>
      <c r="D392" s="163"/>
    </row>
    <row r="393" spans="1:8">
      <c r="A393" s="163"/>
      <c r="B393" s="163"/>
      <c r="C393" s="163"/>
      <c r="D393" s="163"/>
    </row>
    <row r="394" spans="1:8">
      <c r="A394" s="163"/>
      <c r="B394" s="163"/>
      <c r="C394" s="163"/>
      <c r="D394" s="163"/>
    </row>
    <row r="395" spans="1:8">
      <c r="A395" s="163"/>
      <c r="B395" s="163"/>
      <c r="C395" s="163"/>
      <c r="D395" s="163"/>
    </row>
    <row r="396" spans="1:8" ht="12.75" customHeight="1"/>
    <row r="397" spans="1:8" ht="12.75" customHeight="1">
      <c r="A397" s="870" t="s">
        <v>141</v>
      </c>
      <c r="B397" s="870"/>
      <c r="C397" s="870"/>
    </row>
    <row r="398" spans="1:8" ht="13.5" thickBot="1">
      <c r="A398" s="243"/>
      <c r="B398" s="166"/>
      <c r="C398" s="166"/>
    </row>
    <row r="399" spans="1:8" ht="13.5" thickBot="1">
      <c r="A399" s="611" t="s">
        <v>142</v>
      </c>
      <c r="B399" s="645"/>
      <c r="C399" s="244" t="s">
        <v>43</v>
      </c>
      <c r="D399" s="423" t="s">
        <v>44</v>
      </c>
      <c r="G399" s="871"/>
      <c r="H399" s="871"/>
    </row>
    <row r="400" spans="1:8" ht="13.5" thickBot="1">
      <c r="A400" s="635" t="s">
        <v>143</v>
      </c>
      <c r="B400" s="636"/>
      <c r="C400" s="233">
        <f>SUM(C401:C410)</f>
        <v>0</v>
      </c>
      <c r="D400" s="245">
        <f>SUM(D401:D410)</f>
        <v>0</v>
      </c>
      <c r="G400" s="871"/>
      <c r="H400" s="871"/>
    </row>
    <row r="401" spans="1:8" ht="44.25" customHeight="1">
      <c r="A401" s="637" t="s">
        <v>144</v>
      </c>
      <c r="B401" s="638"/>
      <c r="C401" s="246">
        <v>0</v>
      </c>
      <c r="D401" s="247">
        <v>0</v>
      </c>
      <c r="G401" s="871"/>
      <c r="H401" s="871"/>
    </row>
    <row r="402" spans="1:8" ht="15.75" customHeight="1">
      <c r="A402" s="639" t="s">
        <v>145</v>
      </c>
      <c r="B402" s="640"/>
      <c r="C402" s="248">
        <v>0</v>
      </c>
      <c r="D402" s="249">
        <v>0</v>
      </c>
    </row>
    <row r="403" spans="1:8" ht="15.75" customHeight="1">
      <c r="A403" s="641" t="s">
        <v>146</v>
      </c>
      <c r="B403" s="642"/>
      <c r="C403" s="250">
        <v>0</v>
      </c>
      <c r="D403" s="251">
        <v>0</v>
      </c>
    </row>
    <row r="404" spans="1:8" ht="33.75" customHeight="1">
      <c r="A404" s="643" t="s">
        <v>543</v>
      </c>
      <c r="B404" s="644"/>
      <c r="C404" s="250">
        <v>0</v>
      </c>
      <c r="D404" s="251">
        <v>0</v>
      </c>
    </row>
    <row r="405" spans="1:8" ht="30" customHeight="1">
      <c r="A405" s="643" t="s">
        <v>147</v>
      </c>
      <c r="B405" s="644"/>
      <c r="C405" s="250">
        <v>0</v>
      </c>
      <c r="D405" s="251">
        <v>0</v>
      </c>
    </row>
    <row r="406" spans="1:8" ht="15.75" customHeight="1">
      <c r="A406" s="646" t="s">
        <v>148</v>
      </c>
      <c r="B406" s="647"/>
      <c r="C406" s="250">
        <v>0</v>
      </c>
      <c r="D406" s="251">
        <v>0</v>
      </c>
    </row>
    <row r="407" spans="1:8" ht="15.75" customHeight="1">
      <c r="A407" s="646" t="s">
        <v>149</v>
      </c>
      <c r="B407" s="647"/>
      <c r="C407" s="250">
        <v>0</v>
      </c>
      <c r="D407" s="251">
        <v>0</v>
      </c>
    </row>
    <row r="408" spans="1:8" ht="13.5" customHeight="1">
      <c r="A408" s="641" t="s">
        <v>150</v>
      </c>
      <c r="B408" s="642"/>
      <c r="C408" s="223">
        <v>0</v>
      </c>
      <c r="D408" s="252">
        <v>0</v>
      </c>
    </row>
    <row r="409" spans="1:8" ht="32.25" customHeight="1">
      <c r="A409" s="646" t="s">
        <v>151</v>
      </c>
      <c r="B409" s="647"/>
      <c r="C409" s="223">
        <v>0</v>
      </c>
      <c r="D409" s="252">
        <v>0</v>
      </c>
    </row>
    <row r="410" spans="1:8" ht="13.5" customHeight="1" thickBot="1">
      <c r="A410" s="648" t="s">
        <v>16</v>
      </c>
      <c r="B410" s="649"/>
      <c r="C410" s="227">
        <v>0</v>
      </c>
      <c r="D410" s="253">
        <v>0</v>
      </c>
    </row>
    <row r="411" spans="1:8" ht="13.5" customHeight="1" thickBot="1">
      <c r="A411" s="635" t="s">
        <v>152</v>
      </c>
      <c r="B411" s="636"/>
      <c r="C411" s="233">
        <f>SUM(C412:C421)</f>
        <v>7140.87</v>
      </c>
      <c r="D411" s="234">
        <f>SUM(D412:D421)</f>
        <v>4398.46</v>
      </c>
    </row>
    <row r="412" spans="1:8" ht="25.5" customHeight="1">
      <c r="A412" s="637" t="s">
        <v>144</v>
      </c>
      <c r="B412" s="638"/>
      <c r="C412" s="248">
        <v>0</v>
      </c>
      <c r="D412" s="249">
        <v>0</v>
      </c>
    </row>
    <row r="413" spans="1:8" ht="27" customHeight="1">
      <c r="A413" s="639" t="s">
        <v>145</v>
      </c>
      <c r="B413" s="640"/>
      <c r="C413" s="248">
        <v>0</v>
      </c>
      <c r="D413" s="249">
        <v>0</v>
      </c>
    </row>
    <row r="414" spans="1:8">
      <c r="A414" s="641" t="s">
        <v>146</v>
      </c>
      <c r="B414" s="642"/>
      <c r="C414" s="250">
        <v>0</v>
      </c>
      <c r="D414" s="251">
        <v>0</v>
      </c>
    </row>
    <row r="415" spans="1:8" ht="29.25" customHeight="1">
      <c r="A415" s="643" t="s">
        <v>543</v>
      </c>
      <c r="B415" s="644"/>
      <c r="C415" s="250">
        <v>0</v>
      </c>
      <c r="D415" s="251">
        <v>0</v>
      </c>
      <c r="E415" s="254"/>
    </row>
    <row r="416" spans="1:8" ht="25.5" customHeight="1">
      <c r="A416" s="643" t="s">
        <v>147</v>
      </c>
      <c r="B416" s="644"/>
      <c r="C416" s="250">
        <v>0</v>
      </c>
      <c r="D416" s="251">
        <v>0</v>
      </c>
    </row>
    <row r="417" spans="1:4">
      <c r="A417" s="643" t="s">
        <v>148</v>
      </c>
      <c r="B417" s="644"/>
      <c r="C417" s="250">
        <v>6789.62</v>
      </c>
      <c r="D417" s="251">
        <f>12.3+2467.2</f>
        <v>2479.5</v>
      </c>
    </row>
    <row r="418" spans="1:4" ht="13.5" customHeight="1">
      <c r="A418" s="646" t="s">
        <v>149</v>
      </c>
      <c r="B418" s="647"/>
      <c r="C418" s="250">
        <v>0</v>
      </c>
      <c r="D418" s="251">
        <v>0</v>
      </c>
    </row>
    <row r="419" spans="1:4">
      <c r="A419" s="646" t="s">
        <v>153</v>
      </c>
      <c r="B419" s="647"/>
      <c r="C419" s="223">
        <v>351.25</v>
      </c>
      <c r="D419" s="252">
        <v>1918.96</v>
      </c>
    </row>
    <row r="420" spans="1:4" ht="12.75" customHeight="1">
      <c r="A420" s="646" t="s">
        <v>151</v>
      </c>
      <c r="B420" s="647"/>
      <c r="C420" s="223">
        <v>0</v>
      </c>
      <c r="D420" s="252">
        <v>0</v>
      </c>
    </row>
    <row r="421" spans="1:4" ht="39.75" customHeight="1" thickBot="1">
      <c r="A421" s="886" t="s">
        <v>415</v>
      </c>
      <c r="B421" s="887"/>
      <c r="C421" s="255">
        <v>0</v>
      </c>
      <c r="D421" s="256">
        <v>0</v>
      </c>
    </row>
    <row r="422" spans="1:4" ht="12.75" customHeight="1" thickBot="1">
      <c r="A422" s="633" t="s">
        <v>12</v>
      </c>
      <c r="B422" s="634"/>
      <c r="C422" s="403">
        <f>C400+C411</f>
        <v>7140.87</v>
      </c>
      <c r="D422" s="162">
        <f>D400+D411</f>
        <v>4398.46</v>
      </c>
    </row>
    <row r="423" spans="1:4" ht="12.75" customHeight="1"/>
    <row r="424" spans="1:4" s="494" customFormat="1" ht="12.75" customHeight="1"/>
    <row r="425" spans="1:4" s="494" customFormat="1" ht="12.75" customHeight="1"/>
    <row r="426" spans="1:4" s="494" customFormat="1" ht="12.75" customHeight="1"/>
    <row r="427" spans="1:4" s="494" customFormat="1" ht="12.75" customHeight="1"/>
    <row r="428" spans="1:4" s="494" customFormat="1" ht="12.75" customHeight="1"/>
    <row r="429" spans="1:4" s="494" customFormat="1" ht="12.75" customHeight="1"/>
    <row r="430" spans="1:4" s="494" customFormat="1" ht="12.75" customHeight="1"/>
    <row r="431" spans="1:4" s="494" customFormat="1" ht="12.75" customHeight="1"/>
    <row r="432" spans="1:4" ht="12.75" customHeight="1"/>
    <row r="433" spans="1:5" ht="26.25" customHeight="1"/>
    <row r="435" spans="1:5" ht="12.75" customHeight="1">
      <c r="A435" s="835" t="s">
        <v>154</v>
      </c>
      <c r="B435" s="835"/>
      <c r="C435" s="835"/>
      <c r="D435" s="817"/>
      <c r="E435" s="817"/>
    </row>
    <row r="436" spans="1:5" ht="12.75" customHeight="1" thickBot="1">
      <c r="A436" s="166"/>
      <c r="B436" s="166"/>
      <c r="C436" s="166"/>
      <c r="D436" s="163"/>
    </row>
    <row r="437" spans="1:5" ht="13.5" thickBot="1">
      <c r="A437" s="880" t="s">
        <v>155</v>
      </c>
      <c r="B437" s="881"/>
      <c r="C437" s="400" t="s">
        <v>43</v>
      </c>
      <c r="D437" s="186" t="s">
        <v>90</v>
      </c>
    </row>
    <row r="438" spans="1:5">
      <c r="A438" s="882" t="s">
        <v>156</v>
      </c>
      <c r="B438" s="883"/>
      <c r="C438" s="257">
        <f>SUM(C439:C445)</f>
        <v>4768480.3600000003</v>
      </c>
      <c r="D438" s="257">
        <f>SUM(D439:D445)</f>
        <v>5052635.84</v>
      </c>
    </row>
    <row r="439" spans="1:5">
      <c r="A439" s="884" t="s">
        <v>157</v>
      </c>
      <c r="B439" s="885"/>
      <c r="C439" s="258">
        <v>4768480.3600000003</v>
      </c>
      <c r="D439" s="259">
        <v>5052635.84</v>
      </c>
    </row>
    <row r="440" spans="1:5">
      <c r="A440" s="884" t="s">
        <v>158</v>
      </c>
      <c r="B440" s="885"/>
      <c r="C440" s="258">
        <v>0</v>
      </c>
      <c r="D440" s="259">
        <v>0</v>
      </c>
    </row>
    <row r="441" spans="1:5" ht="27" customHeight="1">
      <c r="A441" s="615" t="s">
        <v>159</v>
      </c>
      <c r="B441" s="659"/>
      <c r="C441" s="258">
        <v>0</v>
      </c>
      <c r="D441" s="259">
        <v>0</v>
      </c>
    </row>
    <row r="442" spans="1:5" ht="27" customHeight="1">
      <c r="A442" s="615" t="s">
        <v>160</v>
      </c>
      <c r="B442" s="659"/>
      <c r="C442" s="258">
        <v>0</v>
      </c>
      <c r="D442" s="259">
        <v>0</v>
      </c>
    </row>
    <row r="443" spans="1:5">
      <c r="A443" s="615" t="s">
        <v>161</v>
      </c>
      <c r="B443" s="659"/>
      <c r="C443" s="258">
        <v>0</v>
      </c>
      <c r="D443" s="259">
        <v>0</v>
      </c>
    </row>
    <row r="444" spans="1:5">
      <c r="A444" s="615" t="s">
        <v>162</v>
      </c>
      <c r="B444" s="659"/>
      <c r="C444" s="258">
        <v>0</v>
      </c>
      <c r="D444" s="259">
        <v>0</v>
      </c>
    </row>
    <row r="445" spans="1:5">
      <c r="A445" s="615" t="s">
        <v>97</v>
      </c>
      <c r="B445" s="659"/>
      <c r="C445" s="258">
        <v>0</v>
      </c>
      <c r="D445" s="259">
        <v>0</v>
      </c>
    </row>
    <row r="446" spans="1:5">
      <c r="A446" s="660" t="s">
        <v>163</v>
      </c>
      <c r="B446" s="661"/>
      <c r="C446" s="257">
        <f>C447+C448+C450</f>
        <v>0</v>
      </c>
      <c r="D446" s="260">
        <f>D447+D448+D450</f>
        <v>0</v>
      </c>
    </row>
    <row r="447" spans="1:5">
      <c r="A447" s="662" t="s">
        <v>164</v>
      </c>
      <c r="B447" s="663"/>
      <c r="C447" s="261">
        <v>0</v>
      </c>
      <c r="D447" s="262">
        <v>0</v>
      </c>
    </row>
    <row r="448" spans="1:5">
      <c r="A448" s="662" t="s">
        <v>165</v>
      </c>
      <c r="B448" s="663"/>
      <c r="C448" s="261">
        <v>0</v>
      </c>
      <c r="D448" s="262">
        <v>0</v>
      </c>
    </row>
    <row r="449" spans="1:4">
      <c r="A449" s="664" t="s">
        <v>166</v>
      </c>
      <c r="B449" s="665"/>
      <c r="C449" s="261">
        <v>0</v>
      </c>
      <c r="D449" s="262">
        <v>0</v>
      </c>
    </row>
    <row r="450" spans="1:4" ht="13.5" thickBot="1">
      <c r="A450" s="666" t="s">
        <v>97</v>
      </c>
      <c r="B450" s="667"/>
      <c r="C450" s="261">
        <v>0</v>
      </c>
      <c r="D450" s="262">
        <v>0</v>
      </c>
    </row>
    <row r="451" spans="1:4" ht="13.5" thickBot="1">
      <c r="A451" s="633" t="s">
        <v>12</v>
      </c>
      <c r="B451" s="634"/>
      <c r="C451" s="263">
        <f>C438+C446</f>
        <v>4768480.3600000003</v>
      </c>
      <c r="D451" s="263">
        <f>D438+D446</f>
        <v>5052635.84</v>
      </c>
    </row>
    <row r="456" spans="1:4" ht="15">
      <c r="A456" s="617" t="s">
        <v>167</v>
      </c>
      <c r="B456" s="872"/>
      <c r="C456" s="872"/>
      <c r="D456" s="872"/>
    </row>
    <row r="457" spans="1:4" ht="13.5" thickBot="1">
      <c r="B457" s="219"/>
    </row>
    <row r="458" spans="1:4" ht="13.5" thickBot="1">
      <c r="A458" s="873"/>
      <c r="B458" s="874"/>
      <c r="C458" s="415" t="s">
        <v>88</v>
      </c>
      <c r="D458" s="196" t="s">
        <v>44</v>
      </c>
    </row>
    <row r="459" spans="1:4" ht="13.5" customHeight="1" thickBot="1">
      <c r="A459" s="657" t="s">
        <v>168</v>
      </c>
      <c r="B459" s="658"/>
      <c r="C459" s="223">
        <v>3640419.8</v>
      </c>
      <c r="D459" s="191">
        <v>4679560.03</v>
      </c>
    </row>
    <row r="460" spans="1:4" ht="13.5" thickBot="1">
      <c r="A460" s="635" t="s">
        <v>85</v>
      </c>
      <c r="B460" s="636"/>
      <c r="C460" s="234">
        <f>SUM(C459:C459)</f>
        <v>3640419.8</v>
      </c>
      <c r="D460" s="234">
        <f>SUM(D459:D459)</f>
        <v>4679560.03</v>
      </c>
    </row>
    <row r="461" spans="1:4" ht="55.5" customHeight="1"/>
    <row r="464" spans="1:4" ht="28.5" customHeight="1"/>
    <row r="465" spans="1:9" ht="32.25" customHeight="1">
      <c r="A465" s="875" t="s">
        <v>169</v>
      </c>
      <c r="B465" s="876"/>
      <c r="C465" s="876"/>
      <c r="D465" s="876"/>
      <c r="E465" s="877"/>
    </row>
    <row r="466" spans="1:9" ht="13.5" thickBot="1">
      <c r="A466" s="443"/>
      <c r="B466" s="443"/>
      <c r="C466" s="443"/>
      <c r="D466" s="443"/>
      <c r="E466" s="442"/>
    </row>
    <row r="467" spans="1:9" ht="26.25" thickBot="1">
      <c r="A467" s="655" t="s">
        <v>30</v>
      </c>
      <c r="B467" s="656"/>
      <c r="C467" s="466" t="s">
        <v>170</v>
      </c>
      <c r="D467" s="466" t="s">
        <v>171</v>
      </c>
      <c r="E467" s="442"/>
    </row>
    <row r="468" spans="1:9" ht="13.5" thickBot="1">
      <c r="A468" s="653" t="s">
        <v>172</v>
      </c>
      <c r="B468" s="654"/>
      <c r="C468" s="467">
        <v>949921.99</v>
      </c>
      <c r="D468" s="468">
        <v>650730.98</v>
      </c>
      <c r="E468" s="442"/>
    </row>
    <row r="469" spans="1:9">
      <c r="A469" s="163"/>
      <c r="B469" s="163"/>
      <c r="C469" s="163"/>
      <c r="D469" s="163"/>
      <c r="E469" s="163"/>
    </row>
    <row r="470" spans="1:9">
      <c r="A470" s="878" t="s">
        <v>173</v>
      </c>
      <c r="B470" s="878"/>
      <c r="C470" s="878"/>
      <c r="D470" s="879"/>
      <c r="E470" s="879"/>
    </row>
    <row r="472" spans="1:9" ht="59.25" customHeight="1"/>
    <row r="475" spans="1:9" ht="27.75" customHeight="1">
      <c r="A475" s="650" t="s">
        <v>174</v>
      </c>
      <c r="B475" s="650"/>
      <c r="C475" s="650"/>
      <c r="D475" s="650"/>
      <c r="E475" s="650"/>
      <c r="F475" s="650"/>
      <c r="G475" s="650"/>
      <c r="H475" s="650"/>
      <c r="I475" s="650"/>
    </row>
    <row r="476" spans="1:9" ht="24.75" customHeight="1"/>
    <row r="477" spans="1:9" ht="15">
      <c r="A477" s="650" t="s">
        <v>175</v>
      </c>
      <c r="B477" s="650"/>
      <c r="C477" s="650"/>
      <c r="D477" s="650"/>
      <c r="E477" s="650"/>
      <c r="F477" s="650"/>
      <c r="G477" s="650"/>
      <c r="H477" s="650"/>
      <c r="I477" s="650"/>
    </row>
    <row r="478" spans="1:9" ht="13.5" thickBot="1">
      <c r="A478" s="264"/>
      <c r="B478" s="264"/>
      <c r="C478" s="264"/>
      <c r="D478" s="264"/>
      <c r="E478" s="264"/>
      <c r="F478" s="264"/>
      <c r="G478" s="264"/>
      <c r="H478" s="264"/>
      <c r="I478" s="265"/>
    </row>
    <row r="479" spans="1:9" ht="26.25" thickBot="1">
      <c r="A479" s="677" t="s">
        <v>176</v>
      </c>
      <c r="B479" s="596" t="s">
        <v>177</v>
      </c>
      <c r="C479" s="651"/>
      <c r="D479" s="652"/>
      <c r="E479" s="168" t="s">
        <v>55</v>
      </c>
      <c r="F479" s="596" t="s">
        <v>178</v>
      </c>
      <c r="G479" s="651"/>
      <c r="H479" s="652"/>
      <c r="I479" s="417" t="s">
        <v>76</v>
      </c>
    </row>
    <row r="480" spans="1:9" ht="64.5" thickBot="1">
      <c r="A480" s="678"/>
      <c r="B480" s="266" t="s">
        <v>179</v>
      </c>
      <c r="C480" s="267" t="s">
        <v>544</v>
      </c>
      <c r="D480" s="268" t="s">
        <v>59</v>
      </c>
      <c r="E480" s="269" t="s">
        <v>180</v>
      </c>
      <c r="F480" s="266" t="s">
        <v>179</v>
      </c>
      <c r="G480" s="267" t="s">
        <v>545</v>
      </c>
      <c r="H480" s="268" t="s">
        <v>546</v>
      </c>
      <c r="I480" s="418"/>
    </row>
    <row r="481" spans="1:9" ht="63.75" customHeight="1" thickBot="1">
      <c r="A481" s="380" t="s">
        <v>575</v>
      </c>
      <c r="B481" s="270"/>
      <c r="C481" s="271"/>
      <c r="D481" s="272"/>
      <c r="E481" s="237"/>
      <c r="F481" s="270"/>
      <c r="G481" s="273"/>
      <c r="H481" s="272"/>
      <c r="I481" s="237">
        <f>SUM(B481:H481)</f>
        <v>0</v>
      </c>
    </row>
    <row r="482" spans="1:9" ht="13.5" thickBot="1">
      <c r="A482" s="274" t="s">
        <v>23</v>
      </c>
      <c r="B482" s="275">
        <f t="shared" ref="B482:I482" si="12">SUM(B483:B485)</f>
        <v>0</v>
      </c>
      <c r="C482" s="276">
        <f t="shared" si="12"/>
        <v>0</v>
      </c>
      <c r="D482" s="277">
        <f t="shared" si="12"/>
        <v>0</v>
      </c>
      <c r="E482" s="274">
        <f t="shared" si="12"/>
        <v>0</v>
      </c>
      <c r="F482" s="275">
        <f t="shared" si="12"/>
        <v>0</v>
      </c>
      <c r="G482" s="275">
        <f t="shared" si="12"/>
        <v>0</v>
      </c>
      <c r="H482" s="274">
        <f t="shared" si="12"/>
        <v>0</v>
      </c>
      <c r="I482" s="274">
        <f t="shared" si="12"/>
        <v>0</v>
      </c>
    </row>
    <row r="483" spans="1:9">
      <c r="A483" s="278" t="s">
        <v>181</v>
      </c>
      <c r="B483" s="279">
        <v>0</v>
      </c>
      <c r="C483" s="280">
        <v>0</v>
      </c>
      <c r="D483" s="281">
        <v>0</v>
      </c>
      <c r="E483" s="282">
        <v>0</v>
      </c>
      <c r="F483" s="279">
        <v>0</v>
      </c>
      <c r="G483" s="283">
        <v>0</v>
      </c>
      <c r="H483" s="281">
        <v>0</v>
      </c>
      <c r="I483" s="284">
        <f>SUM(B483:H483)</f>
        <v>0</v>
      </c>
    </row>
    <row r="484" spans="1:9">
      <c r="A484" s="285" t="s">
        <v>182</v>
      </c>
      <c r="B484" s="286">
        <v>0</v>
      </c>
      <c r="C484" s="178">
        <v>0</v>
      </c>
      <c r="D484" s="287">
        <v>0</v>
      </c>
      <c r="E484" s="288">
        <v>0</v>
      </c>
      <c r="F484" s="286">
        <v>0</v>
      </c>
      <c r="G484" s="289">
        <v>0</v>
      </c>
      <c r="H484" s="287">
        <v>0</v>
      </c>
      <c r="I484" s="284">
        <f>SUM(B484:H484)</f>
        <v>0</v>
      </c>
    </row>
    <row r="485" spans="1:9" ht="13.5" thickBot="1">
      <c r="A485" s="290" t="s">
        <v>183</v>
      </c>
      <c r="B485" s="286">
        <v>0</v>
      </c>
      <c r="C485" s="178">
        <v>0</v>
      </c>
      <c r="D485" s="287">
        <v>0</v>
      </c>
      <c r="E485" s="288">
        <v>0</v>
      </c>
      <c r="F485" s="286">
        <v>0</v>
      </c>
      <c r="G485" s="289">
        <v>0</v>
      </c>
      <c r="H485" s="287">
        <v>0</v>
      </c>
      <c r="I485" s="284">
        <f>SUM(B485:H485)</f>
        <v>0</v>
      </c>
    </row>
    <row r="486" spans="1:9" ht="13.5" thickBot="1">
      <c r="A486" s="274" t="s">
        <v>24</v>
      </c>
      <c r="B486" s="270">
        <f t="shared" ref="B486:I486" si="13">SUM(B487:B490)</f>
        <v>0</v>
      </c>
      <c r="C486" s="271">
        <f t="shared" si="13"/>
        <v>0</v>
      </c>
      <c r="D486" s="273">
        <f t="shared" si="13"/>
        <v>0</v>
      </c>
      <c r="E486" s="237">
        <f t="shared" si="13"/>
        <v>0</v>
      </c>
      <c r="F486" s="270">
        <f t="shared" si="13"/>
        <v>0</v>
      </c>
      <c r="G486" s="270">
        <f t="shared" si="13"/>
        <v>0</v>
      </c>
      <c r="H486" s="237">
        <f t="shared" si="13"/>
        <v>0</v>
      </c>
      <c r="I486" s="237">
        <f t="shared" si="13"/>
        <v>0</v>
      </c>
    </row>
    <row r="487" spans="1:9">
      <c r="A487" s="291" t="s">
        <v>184</v>
      </c>
      <c r="B487" s="286">
        <v>0</v>
      </c>
      <c r="C487" s="178">
        <v>0</v>
      </c>
      <c r="D487" s="287">
        <v>0</v>
      </c>
      <c r="E487" s="288">
        <v>0</v>
      </c>
      <c r="F487" s="286">
        <v>0</v>
      </c>
      <c r="G487" s="289">
        <v>0</v>
      </c>
      <c r="H487" s="287">
        <v>0</v>
      </c>
      <c r="I487" s="284">
        <f>SUM(B487:H487)</f>
        <v>0</v>
      </c>
    </row>
    <row r="488" spans="1:9">
      <c r="A488" s="291" t="s">
        <v>185</v>
      </c>
      <c r="B488" s="286">
        <v>0</v>
      </c>
      <c r="C488" s="178">
        <v>0</v>
      </c>
      <c r="D488" s="287">
        <v>0</v>
      </c>
      <c r="E488" s="288">
        <v>0</v>
      </c>
      <c r="F488" s="286">
        <v>0</v>
      </c>
      <c r="G488" s="289">
        <v>0</v>
      </c>
      <c r="H488" s="287">
        <v>0</v>
      </c>
      <c r="I488" s="284">
        <f>SUM(B488:H488)</f>
        <v>0</v>
      </c>
    </row>
    <row r="489" spans="1:9">
      <c r="A489" s="291" t="s">
        <v>186</v>
      </c>
      <c r="B489" s="286">
        <v>0</v>
      </c>
      <c r="C489" s="178">
        <v>0</v>
      </c>
      <c r="D489" s="287">
        <v>0</v>
      </c>
      <c r="E489" s="288">
        <v>0</v>
      </c>
      <c r="F489" s="286">
        <v>0</v>
      </c>
      <c r="G489" s="289">
        <v>0</v>
      </c>
      <c r="H489" s="287">
        <v>0</v>
      </c>
      <c r="I489" s="284">
        <f>SUM(B489:H489)</f>
        <v>0</v>
      </c>
    </row>
    <row r="490" spans="1:9" ht="13.5" thickBot="1">
      <c r="A490" s="292" t="s">
        <v>187</v>
      </c>
      <c r="B490" s="286">
        <v>0</v>
      </c>
      <c r="C490" s="178">
        <v>0</v>
      </c>
      <c r="D490" s="287">
        <v>0</v>
      </c>
      <c r="E490" s="288">
        <v>0</v>
      </c>
      <c r="F490" s="286">
        <v>0</v>
      </c>
      <c r="G490" s="289">
        <v>0</v>
      </c>
      <c r="H490" s="287">
        <v>0</v>
      </c>
      <c r="I490" s="284">
        <f>SUM(B490:H490)</f>
        <v>0</v>
      </c>
    </row>
    <row r="491" spans="1:9" ht="26.25" thickBot="1">
      <c r="A491" s="377" t="s">
        <v>547</v>
      </c>
      <c r="B491" s="378">
        <f t="shared" ref="B491:I491" si="14">B481+B482-B486</f>
        <v>0</v>
      </c>
      <c r="C491" s="378">
        <f t="shared" si="14"/>
        <v>0</v>
      </c>
      <c r="D491" s="378">
        <f t="shared" si="14"/>
        <v>0</v>
      </c>
      <c r="E491" s="379">
        <f t="shared" si="14"/>
        <v>0</v>
      </c>
      <c r="F491" s="378">
        <f t="shared" si="14"/>
        <v>0</v>
      </c>
      <c r="G491" s="378">
        <f t="shared" si="14"/>
        <v>0</v>
      </c>
      <c r="H491" s="379">
        <f t="shared" si="14"/>
        <v>0</v>
      </c>
      <c r="I491" s="379">
        <f t="shared" si="14"/>
        <v>0</v>
      </c>
    </row>
    <row r="492" spans="1:9" ht="39" thickBot="1">
      <c r="A492" s="380" t="s">
        <v>548</v>
      </c>
      <c r="B492" s="381">
        <v>0</v>
      </c>
      <c r="C492" s="382">
        <v>0</v>
      </c>
      <c r="D492" s="383">
        <v>0</v>
      </c>
      <c r="E492" s="384">
        <v>0</v>
      </c>
      <c r="F492" s="381">
        <v>0</v>
      </c>
      <c r="G492" s="385">
        <v>0</v>
      </c>
      <c r="H492" s="383">
        <v>0</v>
      </c>
      <c r="I492" s="384">
        <f>SUM(B492:H492)</f>
        <v>0</v>
      </c>
    </row>
    <row r="493" spans="1:9" ht="13.5" thickBot="1">
      <c r="A493" s="386" t="s">
        <v>23</v>
      </c>
      <c r="B493" s="381">
        <v>0</v>
      </c>
      <c r="C493" s="382">
        <v>0</v>
      </c>
      <c r="D493" s="383">
        <v>0</v>
      </c>
      <c r="E493" s="384">
        <v>0</v>
      </c>
      <c r="F493" s="381">
        <v>0</v>
      </c>
      <c r="G493" s="385">
        <v>0</v>
      </c>
      <c r="H493" s="383">
        <v>0</v>
      </c>
      <c r="I493" s="384">
        <f>SUM(B493:H493)</f>
        <v>0</v>
      </c>
    </row>
    <row r="494" spans="1:9" ht="13.5" thickBot="1">
      <c r="A494" s="386" t="s">
        <v>24</v>
      </c>
      <c r="B494" s="381">
        <v>0</v>
      </c>
      <c r="C494" s="382">
        <v>0</v>
      </c>
      <c r="D494" s="383">
        <v>0</v>
      </c>
      <c r="E494" s="384">
        <v>0</v>
      </c>
      <c r="F494" s="381">
        <v>0</v>
      </c>
      <c r="G494" s="385">
        <v>0</v>
      </c>
      <c r="H494" s="383">
        <v>0</v>
      </c>
      <c r="I494" s="384">
        <f>SUM(B494:H494)</f>
        <v>0</v>
      </c>
    </row>
    <row r="495" spans="1:9" ht="39" thickBot="1">
      <c r="A495" s="386" t="s">
        <v>549</v>
      </c>
      <c r="B495" s="381">
        <f>B492+B493-B494</f>
        <v>0</v>
      </c>
      <c r="C495" s="382">
        <f t="shared" ref="C495:I495" si="15">C492+C493-C494</f>
        <v>0</v>
      </c>
      <c r="D495" s="383">
        <f t="shared" si="15"/>
        <v>0</v>
      </c>
      <c r="E495" s="384">
        <f t="shared" si="15"/>
        <v>0</v>
      </c>
      <c r="F495" s="381">
        <f t="shared" si="15"/>
        <v>0</v>
      </c>
      <c r="G495" s="385">
        <f t="shared" si="15"/>
        <v>0</v>
      </c>
      <c r="H495" s="383">
        <f t="shared" si="15"/>
        <v>0</v>
      </c>
      <c r="I495" s="384">
        <f t="shared" si="15"/>
        <v>0</v>
      </c>
    </row>
    <row r="496" spans="1:9" ht="26.25" thickBot="1">
      <c r="A496" s="380" t="s">
        <v>586</v>
      </c>
      <c r="B496" s="238">
        <f t="shared" ref="B496:I496" si="16">B481-B492</f>
        <v>0</v>
      </c>
      <c r="C496" s="238">
        <f t="shared" si="16"/>
        <v>0</v>
      </c>
      <c r="D496" s="238">
        <f t="shared" si="16"/>
        <v>0</v>
      </c>
      <c r="E496" s="238">
        <f t="shared" si="16"/>
        <v>0</v>
      </c>
      <c r="F496" s="238">
        <f t="shared" si="16"/>
        <v>0</v>
      </c>
      <c r="G496" s="238">
        <f t="shared" si="16"/>
        <v>0</v>
      </c>
      <c r="H496" s="238">
        <f t="shared" si="16"/>
        <v>0</v>
      </c>
      <c r="I496" s="238">
        <f t="shared" si="16"/>
        <v>0</v>
      </c>
    </row>
    <row r="497" spans="1:9" ht="30" customHeight="1" thickBot="1">
      <c r="A497" s="387" t="s">
        <v>587</v>
      </c>
      <c r="B497" s="238">
        <f>B491-B495</f>
        <v>0</v>
      </c>
      <c r="C497" s="238">
        <f t="shared" ref="C497:I497" si="17">C491-C495</f>
        <v>0</v>
      </c>
      <c r="D497" s="238">
        <f t="shared" si="17"/>
        <v>0</v>
      </c>
      <c r="E497" s="238">
        <f t="shared" si="17"/>
        <v>0</v>
      </c>
      <c r="F497" s="238">
        <f t="shared" si="17"/>
        <v>0</v>
      </c>
      <c r="G497" s="238">
        <f t="shared" si="17"/>
        <v>0</v>
      </c>
      <c r="H497" s="238">
        <f t="shared" si="17"/>
        <v>0</v>
      </c>
      <c r="I497" s="238">
        <f t="shared" si="17"/>
        <v>0</v>
      </c>
    </row>
    <row r="498" spans="1:9" ht="11.25" customHeight="1">
      <c r="A498" s="293"/>
      <c r="B498" s="294"/>
      <c r="C498" s="294"/>
      <c r="D498" s="294"/>
      <c r="E498" s="294"/>
      <c r="F498" s="294"/>
      <c r="G498" s="294"/>
      <c r="H498" s="294"/>
      <c r="I498" s="294"/>
    </row>
    <row r="499" spans="1:9" s="494" customFormat="1" ht="11.25" customHeight="1">
      <c r="A499" s="293"/>
      <c r="B499" s="294"/>
      <c r="C499" s="294"/>
      <c r="D499" s="294"/>
      <c r="E499" s="294"/>
      <c r="F499" s="294"/>
      <c r="G499" s="294"/>
      <c r="H499" s="294"/>
      <c r="I499" s="294"/>
    </row>
    <row r="500" spans="1:9" s="494" customFormat="1" ht="11.25" customHeight="1">
      <c r="A500" s="293"/>
      <c r="B500" s="294"/>
      <c r="C500" s="294"/>
      <c r="D500" s="294"/>
      <c r="E500" s="294"/>
      <c r="F500" s="294"/>
      <c r="G500" s="294"/>
      <c r="H500" s="294"/>
      <c r="I500" s="294"/>
    </row>
    <row r="501" spans="1:9" s="494" customFormat="1" ht="11.25" customHeight="1">
      <c r="A501" s="293"/>
      <c r="B501" s="294"/>
      <c r="C501" s="294"/>
      <c r="D501" s="294"/>
      <c r="E501" s="294"/>
      <c r="F501" s="294"/>
      <c r="G501" s="294"/>
      <c r="H501" s="294"/>
      <c r="I501" s="294"/>
    </row>
    <row r="502" spans="1:9" s="494" customFormat="1" ht="11.25" customHeight="1">
      <c r="A502" s="293"/>
      <c r="B502" s="294"/>
      <c r="C502" s="294"/>
      <c r="D502" s="294"/>
      <c r="E502" s="294"/>
      <c r="F502" s="294"/>
      <c r="G502" s="294"/>
      <c r="H502" s="294"/>
      <c r="I502" s="294"/>
    </row>
    <row r="503" spans="1:9" s="494" customFormat="1" ht="11.25" customHeight="1">
      <c r="A503" s="293"/>
      <c r="B503" s="294"/>
      <c r="C503" s="294"/>
      <c r="D503" s="294"/>
      <c r="E503" s="294"/>
      <c r="F503" s="294"/>
      <c r="G503" s="294"/>
      <c r="H503" s="294"/>
      <c r="I503" s="294"/>
    </row>
    <row r="504" spans="1:9" s="494" customFormat="1" ht="11.25" customHeight="1">
      <c r="A504" s="293"/>
      <c r="B504" s="294"/>
      <c r="C504" s="294"/>
      <c r="D504" s="294"/>
      <c r="E504" s="294"/>
      <c r="F504" s="294"/>
      <c r="G504" s="294"/>
      <c r="H504" s="294"/>
      <c r="I504" s="294"/>
    </row>
    <row r="505" spans="1:9" s="494" customFormat="1" ht="11.25" customHeight="1">
      <c r="A505" s="293"/>
      <c r="B505" s="294"/>
      <c r="C505" s="294"/>
      <c r="D505" s="294"/>
      <c r="E505" s="294"/>
      <c r="F505" s="294"/>
      <c r="G505" s="294"/>
      <c r="H505" s="294"/>
      <c r="I505" s="294"/>
    </row>
    <row r="506" spans="1:9" s="494" customFormat="1" ht="11.25" customHeight="1">
      <c r="A506" s="293"/>
      <c r="B506" s="294"/>
      <c r="C506" s="294"/>
      <c r="D506" s="294"/>
      <c r="E506" s="294"/>
      <c r="F506" s="294"/>
      <c r="G506" s="294"/>
      <c r="H506" s="294"/>
      <c r="I506" s="294"/>
    </row>
    <row r="507" spans="1:9" s="494" customFormat="1" ht="11.25" customHeight="1">
      <c r="A507" s="293"/>
      <c r="B507" s="294"/>
      <c r="C507" s="294"/>
      <c r="D507" s="294"/>
      <c r="E507" s="294"/>
      <c r="F507" s="294"/>
      <c r="G507" s="294"/>
      <c r="H507" s="294"/>
      <c r="I507" s="294"/>
    </row>
    <row r="508" spans="1:9" s="494" customFormat="1" ht="11.25" customHeight="1">
      <c r="A508" s="293"/>
      <c r="B508" s="294"/>
      <c r="C508" s="294"/>
      <c r="D508" s="294"/>
      <c r="E508" s="294"/>
      <c r="F508" s="294"/>
      <c r="G508" s="294"/>
      <c r="H508" s="294"/>
      <c r="I508" s="294"/>
    </row>
    <row r="509" spans="1:9">
      <c r="A509" s="293"/>
      <c r="B509" s="294"/>
      <c r="C509" s="294"/>
      <c r="D509" s="294"/>
      <c r="E509" s="294"/>
      <c r="F509" s="294"/>
      <c r="G509" s="294"/>
      <c r="H509" s="294"/>
      <c r="I509" s="294"/>
    </row>
    <row r="510" spans="1:9">
      <c r="A510" s="293"/>
      <c r="B510" s="294"/>
      <c r="C510" s="294"/>
      <c r="D510" s="294"/>
      <c r="E510" s="294"/>
      <c r="F510" s="294"/>
      <c r="G510" s="294"/>
      <c r="H510" s="294"/>
      <c r="I510" s="294"/>
    </row>
    <row r="511" spans="1:9" ht="15">
      <c r="A511" s="617" t="s">
        <v>188</v>
      </c>
      <c r="B511" s="676"/>
      <c r="C511" s="676"/>
    </row>
    <row r="512" spans="1:9" ht="12.75" customHeight="1" thickBot="1">
      <c r="A512" s="166"/>
      <c r="B512" s="295"/>
      <c r="C512" s="295"/>
      <c r="E512" s="404"/>
      <c r="F512" s="404"/>
      <c r="G512" s="404"/>
      <c r="H512" s="404"/>
      <c r="I512" s="404"/>
    </row>
    <row r="513" spans="1:9" ht="12.75" customHeight="1" thickBot="1">
      <c r="A513" s="596" t="s">
        <v>87</v>
      </c>
      <c r="B513" s="652"/>
      <c r="C513" s="296" t="s">
        <v>43</v>
      </c>
      <c r="D513" s="423" t="s">
        <v>90</v>
      </c>
    </row>
    <row r="514" spans="1:9">
      <c r="A514" s="668" t="s">
        <v>189</v>
      </c>
      <c r="B514" s="669"/>
      <c r="C514" s="297">
        <v>11700.92</v>
      </c>
      <c r="D514" s="297">
        <v>11384.53</v>
      </c>
      <c r="E514" s="298"/>
      <c r="F514" s="298"/>
      <c r="G514" s="298"/>
      <c r="H514" s="298"/>
      <c r="I514" s="298"/>
    </row>
    <row r="515" spans="1:9">
      <c r="A515" s="670" t="s">
        <v>190</v>
      </c>
      <c r="B515" s="671"/>
      <c r="C515" s="299">
        <v>172794.51</v>
      </c>
      <c r="D515" s="299">
        <v>61792.1</v>
      </c>
      <c r="E515" s="300"/>
      <c r="F515" s="300"/>
      <c r="G515" s="300"/>
      <c r="H515" s="300"/>
      <c r="I515" s="300"/>
    </row>
    <row r="516" spans="1:9">
      <c r="A516" s="670" t="s">
        <v>191</v>
      </c>
      <c r="B516" s="671"/>
      <c r="C516" s="299">
        <v>0</v>
      </c>
      <c r="D516" s="299">
        <v>0</v>
      </c>
      <c r="E516" s="301"/>
      <c r="F516" s="301"/>
      <c r="G516" s="301"/>
      <c r="H516" s="301"/>
      <c r="I516" s="301"/>
    </row>
    <row r="517" spans="1:9">
      <c r="A517" s="672" t="s">
        <v>192</v>
      </c>
      <c r="B517" s="673"/>
      <c r="C517" s="302">
        <f>C518+C521+C522+C523+C524</f>
        <v>24629001.449999999</v>
      </c>
      <c r="D517" s="302">
        <f>D518+D521+D522+D523+D524</f>
        <v>23197464.27</v>
      </c>
    </row>
    <row r="518" spans="1:9">
      <c r="A518" s="643" t="s">
        <v>193</v>
      </c>
      <c r="B518" s="644"/>
      <c r="C518" s="303">
        <f>C519-C520</f>
        <v>0</v>
      </c>
      <c r="D518" s="303">
        <f>D519-D520</f>
        <v>15835.939999999944</v>
      </c>
    </row>
    <row r="519" spans="1:9">
      <c r="A519" s="674" t="s">
        <v>194</v>
      </c>
      <c r="B519" s="675"/>
      <c r="C519" s="288">
        <v>0</v>
      </c>
      <c r="D519" s="288">
        <v>600110.74</v>
      </c>
    </row>
    <row r="520" spans="1:9">
      <c r="A520" s="674" t="s">
        <v>195</v>
      </c>
      <c r="B520" s="675"/>
      <c r="C520" s="288">
        <v>0</v>
      </c>
      <c r="D520" s="288">
        <v>584274.80000000005</v>
      </c>
    </row>
    <row r="521" spans="1:9">
      <c r="A521" s="695" t="s">
        <v>550</v>
      </c>
      <c r="B521" s="696"/>
      <c r="C521" s="191">
        <v>230649.33</v>
      </c>
      <c r="D521" s="191">
        <v>244224.33</v>
      </c>
    </row>
    <row r="522" spans="1:9">
      <c r="A522" s="695" t="s">
        <v>196</v>
      </c>
      <c r="B522" s="696"/>
      <c r="C522" s="191">
        <v>21016252.640000001</v>
      </c>
      <c r="D522" s="191">
        <f>21827189.25</f>
        <v>21827189.25</v>
      </c>
    </row>
    <row r="523" spans="1:9" ht="26.25" customHeight="1">
      <c r="A523" s="695" t="s">
        <v>197</v>
      </c>
      <c r="B523" s="696"/>
      <c r="C523" s="191">
        <v>0</v>
      </c>
      <c r="D523" s="191">
        <v>0</v>
      </c>
    </row>
    <row r="524" spans="1:9">
      <c r="A524" s="695" t="s">
        <v>237</v>
      </c>
      <c r="B524" s="696"/>
      <c r="C524" s="191">
        <f>54999.23+3115367.91+211732.34</f>
        <v>3382099.48</v>
      </c>
      <c r="D524" s="191">
        <f>19853.3+845173.61+111510.34+133677.5</f>
        <v>1110214.75</v>
      </c>
    </row>
    <row r="525" spans="1:9" ht="13.5" thickBot="1">
      <c r="A525" s="691" t="s">
        <v>198</v>
      </c>
      <c r="B525" s="692"/>
      <c r="C525" s="299">
        <v>0</v>
      </c>
      <c r="D525" s="299">
        <v>0</v>
      </c>
    </row>
    <row r="526" spans="1:9" ht="13.5" customHeight="1" thickBot="1">
      <c r="A526" s="693" t="s">
        <v>85</v>
      </c>
      <c r="B526" s="694"/>
      <c r="C526" s="194">
        <f>SUM(C514+C515+C516+C517+C525)</f>
        <v>24813496.879999999</v>
      </c>
      <c r="D526" s="194">
        <f>SUM(D514+D515+D516+D517+D525)</f>
        <v>23270640.899999999</v>
      </c>
    </row>
    <row r="530" spans="1:4" ht="15" customHeight="1"/>
    <row r="531" spans="1:4" ht="15">
      <c r="A531" s="388" t="s">
        <v>200</v>
      </c>
      <c r="B531" s="389"/>
      <c r="C531" s="404"/>
      <c r="D531" s="404"/>
    </row>
    <row r="532" spans="1:4" ht="13.5" thickBot="1"/>
    <row r="533" spans="1:4" ht="13.5" thickBot="1">
      <c r="A533" s="304" t="s">
        <v>201</v>
      </c>
      <c r="B533" s="305"/>
      <c r="C533" s="305"/>
      <c r="D533" s="306"/>
    </row>
    <row r="534" spans="1:4" ht="13.5" thickBot="1">
      <c r="A534" s="687" t="s">
        <v>43</v>
      </c>
      <c r="B534" s="688"/>
      <c r="C534" s="689" t="s">
        <v>90</v>
      </c>
      <c r="D534" s="690"/>
    </row>
    <row r="535" spans="1:4" ht="29.25" customHeight="1" thickBot="1">
      <c r="A535" s="681">
        <v>0</v>
      </c>
      <c r="B535" s="899"/>
      <c r="C535" s="681">
        <v>0</v>
      </c>
      <c r="D535" s="899"/>
    </row>
    <row r="540" spans="1:4" ht="15">
      <c r="A540" s="900" t="s">
        <v>551</v>
      </c>
      <c r="B540" s="900"/>
      <c r="C540" s="900"/>
      <c r="D540" s="814"/>
    </row>
    <row r="541" spans="1:4">
      <c r="A541" s="901" t="s">
        <v>202</v>
      </c>
      <c r="B541" s="901"/>
      <c r="C541" s="901"/>
    </row>
    <row r="542" spans="1:4" ht="13.5" thickBot="1">
      <c r="A542" s="307"/>
      <c r="B542" s="308"/>
      <c r="C542" s="308"/>
    </row>
    <row r="543" spans="1:4" ht="13.5" thickBot="1">
      <c r="A543" s="622" t="s">
        <v>42</v>
      </c>
      <c r="B543" s="902"/>
      <c r="C543" s="205" t="s">
        <v>203</v>
      </c>
      <c r="D543" s="205" t="s">
        <v>588</v>
      </c>
    </row>
    <row r="544" spans="1:4">
      <c r="A544" s="903" t="s">
        <v>552</v>
      </c>
      <c r="B544" s="904"/>
      <c r="C544" s="309">
        <v>0</v>
      </c>
      <c r="D544" s="310">
        <v>0</v>
      </c>
    </row>
    <row r="545" spans="1:4">
      <c r="A545" s="888" t="s">
        <v>553</v>
      </c>
      <c r="B545" s="889"/>
      <c r="C545" s="311">
        <v>0</v>
      </c>
      <c r="D545" s="312">
        <v>0</v>
      </c>
    </row>
    <row r="546" spans="1:4">
      <c r="A546" s="890" t="s">
        <v>204</v>
      </c>
      <c r="B546" s="891"/>
      <c r="C546" s="313">
        <v>0</v>
      </c>
      <c r="D546" s="314">
        <v>0</v>
      </c>
    </row>
    <row r="547" spans="1:4">
      <c r="A547" s="892" t="s">
        <v>205</v>
      </c>
      <c r="B547" s="893"/>
      <c r="C547" s="311">
        <v>0</v>
      </c>
      <c r="D547" s="312">
        <v>0</v>
      </c>
    </row>
    <row r="548" spans="1:4" ht="13.5" thickBot="1">
      <c r="A548" s="894" t="s">
        <v>206</v>
      </c>
      <c r="B548" s="895"/>
      <c r="C548" s="315">
        <v>0</v>
      </c>
      <c r="D548" s="316">
        <v>0</v>
      </c>
    </row>
    <row r="550" spans="1:4" s="494" customFormat="1"/>
    <row r="551" spans="1:4" s="494" customFormat="1"/>
    <row r="552" spans="1:4" s="494" customFormat="1"/>
    <row r="553" spans="1:4" s="494" customFormat="1"/>
    <row r="554" spans="1:4" s="494" customFormat="1"/>
    <row r="555" spans="1:4" s="494" customFormat="1"/>
    <row r="556" spans="1:4" s="494" customFormat="1"/>
    <row r="557" spans="1:4" s="494" customFormat="1"/>
    <row r="558" spans="1:4" s="494" customFormat="1"/>
    <row r="562" spans="1:3">
      <c r="A562" s="390" t="s">
        <v>207</v>
      </c>
      <c r="B562" s="390"/>
      <c r="C562" s="390"/>
    </row>
    <row r="563" spans="1:3" ht="13.5" thickBot="1">
      <c r="A563" s="166"/>
      <c r="B563" s="166"/>
      <c r="C563" s="166"/>
    </row>
    <row r="564" spans="1:3" ht="15" customHeight="1" thickBot="1">
      <c r="A564" s="396"/>
      <c r="B564" s="296" t="s">
        <v>208</v>
      </c>
      <c r="C564" s="186" t="s">
        <v>209</v>
      </c>
    </row>
    <row r="565" spans="1:3" ht="13.5" thickBot="1">
      <c r="A565" s="398" t="s">
        <v>210</v>
      </c>
      <c r="B565" s="317">
        <f>B566+B571</f>
        <v>0</v>
      </c>
      <c r="C565" s="317">
        <f>C566+C571</f>
        <v>0</v>
      </c>
    </row>
    <row r="566" spans="1:3">
      <c r="A566" s="318" t="s">
        <v>211</v>
      </c>
      <c r="B566" s="319">
        <f>SUM(B568:B570)</f>
        <v>0</v>
      </c>
      <c r="C566" s="319">
        <f>SUM(C568:C570)</f>
        <v>0</v>
      </c>
    </row>
    <row r="567" spans="1:3">
      <c r="A567" s="320" t="s">
        <v>47</v>
      </c>
      <c r="B567" s="321">
        <v>0</v>
      </c>
      <c r="C567" s="322">
        <v>0</v>
      </c>
    </row>
    <row r="568" spans="1:3">
      <c r="A568" s="320"/>
      <c r="B568" s="321">
        <v>0</v>
      </c>
      <c r="C568" s="322">
        <v>0</v>
      </c>
    </row>
    <row r="569" spans="1:3">
      <c r="A569" s="320"/>
      <c r="B569" s="321">
        <v>0</v>
      </c>
      <c r="C569" s="322">
        <v>0</v>
      </c>
    </row>
    <row r="570" spans="1:3" ht="13.5" thickBot="1">
      <c r="A570" s="323"/>
      <c r="B570" s="324">
        <v>0</v>
      </c>
      <c r="C570" s="325">
        <v>0</v>
      </c>
    </row>
    <row r="571" spans="1:3">
      <c r="A571" s="318" t="s">
        <v>212</v>
      </c>
      <c r="B571" s="319">
        <f>SUM(B573:B575)</f>
        <v>0</v>
      </c>
      <c r="C571" s="319">
        <f>SUM(C573:C575)</f>
        <v>0</v>
      </c>
    </row>
    <row r="572" spans="1:3">
      <c r="A572" s="320" t="s">
        <v>47</v>
      </c>
      <c r="B572" s="326">
        <v>0</v>
      </c>
      <c r="C572" s="327">
        <v>0</v>
      </c>
    </row>
    <row r="573" spans="1:3">
      <c r="A573" s="399"/>
      <c r="B573" s="326">
        <v>0</v>
      </c>
      <c r="C573" s="327">
        <v>0</v>
      </c>
    </row>
    <row r="574" spans="1:3" ht="29.25" customHeight="1">
      <c r="A574" s="399"/>
      <c r="B574" s="321">
        <v>0</v>
      </c>
      <c r="C574" s="322">
        <v>0</v>
      </c>
    </row>
    <row r="575" spans="1:3" ht="13.5" customHeight="1" thickBot="1">
      <c r="A575" s="407"/>
      <c r="B575" s="324">
        <v>0</v>
      </c>
      <c r="C575" s="325">
        <v>0</v>
      </c>
    </row>
    <row r="576" spans="1:3" ht="13.5" thickBot="1">
      <c r="A576" s="398" t="s">
        <v>213</v>
      </c>
      <c r="B576" s="317">
        <f>B577+B582</f>
        <v>21450.15</v>
      </c>
      <c r="C576" s="317">
        <f>C577+C582</f>
        <v>14059112.470000001</v>
      </c>
    </row>
    <row r="577" spans="1:9">
      <c r="A577" s="397" t="s">
        <v>211</v>
      </c>
      <c r="B577" s="326">
        <f>SUM(B579:B581)</f>
        <v>0</v>
      </c>
      <c r="C577" s="326">
        <f>SUM(C579:C581)</f>
        <v>0</v>
      </c>
    </row>
    <row r="578" spans="1:9">
      <c r="A578" s="399" t="s">
        <v>47</v>
      </c>
      <c r="B578" s="321">
        <v>0</v>
      </c>
      <c r="C578" s="322">
        <v>0</v>
      </c>
    </row>
    <row r="579" spans="1:9" ht="26.25" customHeight="1">
      <c r="A579" s="399"/>
      <c r="B579" s="321">
        <v>0</v>
      </c>
      <c r="C579" s="322">
        <v>0</v>
      </c>
    </row>
    <row r="580" spans="1:9" ht="40.5" customHeight="1">
      <c r="A580" s="399"/>
      <c r="B580" s="321">
        <v>0</v>
      </c>
      <c r="C580" s="322">
        <v>0</v>
      </c>
    </row>
    <row r="581" spans="1:9" ht="13.5" thickBot="1">
      <c r="A581" s="407"/>
      <c r="B581" s="324">
        <v>0</v>
      </c>
      <c r="C581" s="325">
        <v>0</v>
      </c>
    </row>
    <row r="582" spans="1:9">
      <c r="A582" s="328" t="s">
        <v>212</v>
      </c>
      <c r="B582" s="329">
        <f>SUM(B584:B586)</f>
        <v>21450.15</v>
      </c>
      <c r="C582" s="329">
        <f>SUM(C584:C586)</f>
        <v>14059112.470000001</v>
      </c>
    </row>
    <row r="583" spans="1:9" ht="41.25" customHeight="1">
      <c r="A583" s="399" t="s">
        <v>47</v>
      </c>
      <c r="B583" s="321">
        <v>0</v>
      </c>
      <c r="C583" s="321">
        <v>0</v>
      </c>
    </row>
    <row r="584" spans="1:9" ht="26.25" customHeight="1">
      <c r="A584" s="330" t="s">
        <v>503</v>
      </c>
      <c r="B584" s="321">
        <v>21450.15</v>
      </c>
      <c r="C584" s="158">
        <v>14059112.470000001</v>
      </c>
    </row>
    <row r="585" spans="1:9" ht="26.25" customHeight="1">
      <c r="A585" s="330" t="s">
        <v>504</v>
      </c>
      <c r="B585" s="321">
        <v>0</v>
      </c>
      <c r="C585" s="321">
        <v>0</v>
      </c>
    </row>
    <row r="586" spans="1:9" ht="26.25" customHeight="1" thickBot="1">
      <c r="A586" s="331"/>
      <c r="B586" s="332"/>
      <c r="C586" s="332"/>
    </row>
    <row r="587" spans="1:9" ht="26.25" customHeight="1">
      <c r="A587" s="469"/>
      <c r="B587" s="469"/>
      <c r="C587" s="469"/>
    </row>
    <row r="588" spans="1:9" ht="26.25" customHeight="1">
      <c r="A588" s="395"/>
      <c r="B588" s="395"/>
      <c r="C588" s="395"/>
    </row>
    <row r="589" spans="1:9" ht="26.25" customHeight="1">
      <c r="A589" s="896" t="s">
        <v>554</v>
      </c>
      <c r="B589" s="896"/>
      <c r="C589" s="896"/>
      <c r="D589" s="896"/>
      <c r="E589" s="897"/>
      <c r="F589" s="897"/>
      <c r="G589" s="897"/>
      <c r="H589" s="897"/>
      <c r="I589" s="897"/>
    </row>
    <row r="590" spans="1:9" ht="15" customHeight="1" thickBot="1">
      <c r="A590" s="408"/>
      <c r="B590" s="408"/>
      <c r="C590" s="408"/>
      <c r="D590" s="408"/>
      <c r="E590" s="38"/>
      <c r="F590" s="38"/>
      <c r="G590" s="38"/>
      <c r="H590" s="38"/>
      <c r="I590" s="38"/>
    </row>
    <row r="591" spans="1:9" ht="29.25" customHeight="1" thickBot="1">
      <c r="A591" s="625" t="s">
        <v>214</v>
      </c>
      <c r="B591" s="898"/>
      <c r="C591" s="898"/>
      <c r="D591" s="898"/>
      <c r="E591" s="626"/>
    </row>
    <row r="592" spans="1:9" ht="13.5" thickBot="1">
      <c r="A592" s="679" t="s">
        <v>43</v>
      </c>
      <c r="B592" s="680"/>
      <c r="C592" s="683" t="s">
        <v>44</v>
      </c>
      <c r="D592" s="684"/>
      <c r="E592" s="333" t="s">
        <v>45</v>
      </c>
    </row>
    <row r="593" spans="1:7" ht="12.75" customHeight="1" thickBot="1">
      <c r="A593" s="681">
        <v>0</v>
      </c>
      <c r="B593" s="682"/>
      <c r="C593" s="685">
        <v>0</v>
      </c>
      <c r="D593" s="686"/>
      <c r="E593" s="334"/>
    </row>
    <row r="594" spans="1:7" ht="15" customHeight="1">
      <c r="A594" s="395"/>
      <c r="B594" s="395"/>
      <c r="C594" s="395"/>
    </row>
    <row r="595" spans="1:7" s="494" customFormat="1" ht="15" customHeight="1">
      <c r="A595" s="395"/>
      <c r="B595" s="395"/>
      <c r="C595" s="395"/>
    </row>
    <row r="596" spans="1:7" s="494" customFormat="1" ht="15" customHeight="1">
      <c r="A596" s="395"/>
      <c r="B596" s="395"/>
      <c r="C596" s="395"/>
    </row>
    <row r="597" spans="1:7" s="494" customFormat="1" ht="15" customHeight="1">
      <c r="A597" s="395"/>
      <c r="B597" s="395"/>
      <c r="C597" s="395"/>
    </row>
    <row r="598" spans="1:7" ht="12.75" customHeight="1">
      <c r="A598" s="395"/>
      <c r="B598" s="395"/>
      <c r="C598" s="395"/>
    </row>
    <row r="599" spans="1:7" ht="12.75" customHeight="1">
      <c r="A599" s="395"/>
      <c r="B599" s="395"/>
      <c r="C599" s="395"/>
    </row>
    <row r="600" spans="1:7" ht="27" customHeight="1">
      <c r="A600" s="395" t="s">
        <v>215</v>
      </c>
      <c r="B600" s="395"/>
      <c r="C600" s="395"/>
    </row>
    <row r="601" spans="1:7" ht="12.75" customHeight="1" thickBot="1">
      <c r="A601" s="704" t="s">
        <v>216</v>
      </c>
      <c r="B601" s="704"/>
      <c r="C601" s="704"/>
    </row>
    <row r="602" spans="1:7" ht="12.75" customHeight="1" thickBot="1">
      <c r="A602" s="705" t="s">
        <v>555</v>
      </c>
      <c r="B602" s="706"/>
      <c r="C602" s="706"/>
      <c r="D602" s="707"/>
      <c r="E602" s="296" t="s">
        <v>208</v>
      </c>
      <c r="F602" s="186" t="s">
        <v>209</v>
      </c>
      <c r="G602" s="335"/>
    </row>
    <row r="603" spans="1:7" ht="13.5" thickBot="1">
      <c r="A603" s="708" t="s">
        <v>556</v>
      </c>
      <c r="B603" s="709"/>
      <c r="C603" s="709"/>
      <c r="D603" s="710"/>
      <c r="E603" s="317">
        <f>SUM(E604:E611)</f>
        <v>8024177.1300000008</v>
      </c>
      <c r="F603" s="317">
        <f>SUM(F604:F611)</f>
        <v>8371884.5499999998</v>
      </c>
      <c r="G603" s="336"/>
    </row>
    <row r="604" spans="1:7">
      <c r="A604" s="698" t="s">
        <v>217</v>
      </c>
      <c r="B604" s="699"/>
      <c r="C604" s="699"/>
      <c r="D604" s="700"/>
      <c r="E604" s="327">
        <v>4603140.2300000004</v>
      </c>
      <c r="F604" s="327">
        <v>4533254.2</v>
      </c>
      <c r="G604" s="146"/>
    </row>
    <row r="605" spans="1:7" ht="13.5" customHeight="1">
      <c r="A605" s="701" t="s">
        <v>218</v>
      </c>
      <c r="B605" s="702"/>
      <c r="C605" s="702"/>
      <c r="D605" s="703"/>
      <c r="E605" s="322">
        <v>817175.92</v>
      </c>
      <c r="F605" s="322">
        <v>2135462.2200000002</v>
      </c>
      <c r="G605" s="146"/>
    </row>
    <row r="606" spans="1:7" ht="24.75" customHeight="1">
      <c r="A606" s="701" t="s">
        <v>219</v>
      </c>
      <c r="B606" s="702"/>
      <c r="C606" s="702"/>
      <c r="D606" s="703"/>
      <c r="E606" s="322">
        <v>2484779.56</v>
      </c>
      <c r="F606" s="322">
        <v>1510907.52</v>
      </c>
      <c r="G606" s="146"/>
    </row>
    <row r="607" spans="1:7">
      <c r="A607" s="908" t="s">
        <v>220</v>
      </c>
      <c r="B607" s="909"/>
      <c r="C607" s="909"/>
      <c r="D607" s="910"/>
      <c r="E607" s="322">
        <v>0</v>
      </c>
      <c r="F607" s="322">
        <v>0</v>
      </c>
      <c r="G607" s="146"/>
    </row>
    <row r="608" spans="1:7">
      <c r="A608" s="701" t="s">
        <v>221</v>
      </c>
      <c r="B608" s="702"/>
      <c r="C608" s="702"/>
      <c r="D608" s="703"/>
      <c r="E608" s="322">
        <v>0</v>
      </c>
      <c r="F608" s="322">
        <v>0</v>
      </c>
      <c r="G608" s="146"/>
    </row>
    <row r="609" spans="1:7">
      <c r="A609" s="723" t="s">
        <v>222</v>
      </c>
      <c r="B609" s="724"/>
      <c r="C609" s="724"/>
      <c r="D609" s="725"/>
      <c r="E609" s="322">
        <v>0</v>
      </c>
      <c r="F609" s="322">
        <v>0</v>
      </c>
      <c r="G609" s="146"/>
    </row>
    <row r="610" spans="1:7">
      <c r="A610" s="723" t="s">
        <v>223</v>
      </c>
      <c r="B610" s="724"/>
      <c r="C610" s="724"/>
      <c r="D610" s="725"/>
      <c r="E610" s="322">
        <v>99113.14</v>
      </c>
      <c r="F610" s="322">
        <v>107275.95</v>
      </c>
      <c r="G610" s="146"/>
    </row>
    <row r="611" spans="1:7" ht="13.5" thickBot="1">
      <c r="A611" s="911" t="s">
        <v>224</v>
      </c>
      <c r="B611" s="912"/>
      <c r="C611" s="912"/>
      <c r="D611" s="913"/>
      <c r="E611" s="470">
        <v>19968.28</v>
      </c>
      <c r="F611" s="470">
        <v>84984.66</v>
      </c>
      <c r="G611" s="146"/>
    </row>
    <row r="612" spans="1:7" ht="13.5" thickBot="1">
      <c r="A612" s="708" t="s">
        <v>225</v>
      </c>
      <c r="B612" s="709"/>
      <c r="C612" s="709"/>
      <c r="D612" s="710"/>
      <c r="E612" s="338">
        <v>5520.18</v>
      </c>
      <c r="F612" s="338">
        <v>-2742.41</v>
      </c>
      <c r="G612" s="339"/>
    </row>
    <row r="613" spans="1:7" ht="13.5" thickBot="1">
      <c r="A613" s="711" t="s">
        <v>226</v>
      </c>
      <c r="B613" s="712"/>
      <c r="C613" s="712"/>
      <c r="D613" s="713"/>
      <c r="E613" s="340">
        <v>0</v>
      </c>
      <c r="F613" s="340">
        <v>0</v>
      </c>
      <c r="G613" s="339"/>
    </row>
    <row r="614" spans="1:7" ht="13.5" thickBot="1">
      <c r="A614" s="711" t="s">
        <v>227</v>
      </c>
      <c r="B614" s="712"/>
      <c r="C614" s="712"/>
      <c r="D614" s="713"/>
      <c r="E614" s="338">
        <v>0</v>
      </c>
      <c r="F614" s="338">
        <v>0</v>
      </c>
      <c r="G614" s="339"/>
    </row>
    <row r="615" spans="1:7" ht="13.5" thickBot="1">
      <c r="A615" s="905" t="s">
        <v>228</v>
      </c>
      <c r="B615" s="906"/>
      <c r="C615" s="906"/>
      <c r="D615" s="907"/>
      <c r="E615" s="338">
        <v>0</v>
      </c>
      <c r="F615" s="338">
        <v>0</v>
      </c>
      <c r="G615" s="339"/>
    </row>
    <row r="616" spans="1:7" ht="15" customHeight="1" thickBot="1">
      <c r="A616" s="905" t="s">
        <v>229</v>
      </c>
      <c r="B616" s="906"/>
      <c r="C616" s="906"/>
      <c r="D616" s="907"/>
      <c r="E616" s="317">
        <f>SUM(E617+E625+E628+E631)</f>
        <v>12396454.08</v>
      </c>
      <c r="F616" s="317">
        <f>SUM(F617+F625+F628+F631)</f>
        <v>6077652.2999999998</v>
      </c>
      <c r="G616" s="336"/>
    </row>
    <row r="617" spans="1:7" ht="15" customHeight="1">
      <c r="A617" s="698" t="s">
        <v>230</v>
      </c>
      <c r="B617" s="699"/>
      <c r="C617" s="699"/>
      <c r="D617" s="700"/>
      <c r="E617" s="341">
        <f>SUM(E618:E624)</f>
        <v>10280868.49</v>
      </c>
      <c r="F617" s="341">
        <f>SUM(F618:F624)</f>
        <v>4697187.83</v>
      </c>
      <c r="G617" s="342"/>
    </row>
    <row r="618" spans="1:7" ht="14.25" customHeight="1">
      <c r="A618" s="664" t="s">
        <v>231</v>
      </c>
      <c r="B618" s="697"/>
      <c r="C618" s="697"/>
      <c r="D618" s="665"/>
      <c r="E618" s="344">
        <v>0</v>
      </c>
      <c r="F618" s="344">
        <v>0</v>
      </c>
      <c r="G618" s="345"/>
    </row>
    <row r="619" spans="1:7">
      <c r="A619" s="664" t="s">
        <v>232</v>
      </c>
      <c r="B619" s="697"/>
      <c r="C619" s="697"/>
      <c r="D619" s="665"/>
      <c r="E619" s="344">
        <v>0</v>
      </c>
      <c r="F619" s="344">
        <v>0</v>
      </c>
      <c r="G619" s="345"/>
    </row>
    <row r="620" spans="1:7" ht="12.75" customHeight="1">
      <c r="A620" s="664" t="s">
        <v>233</v>
      </c>
      <c r="B620" s="697"/>
      <c r="C620" s="697"/>
      <c r="D620" s="665"/>
      <c r="E620" s="344">
        <v>0</v>
      </c>
      <c r="F620" s="344">
        <v>0</v>
      </c>
      <c r="G620" s="345"/>
    </row>
    <row r="621" spans="1:7" ht="28.15" customHeight="1">
      <c r="A621" s="664" t="s">
        <v>234</v>
      </c>
      <c r="B621" s="697"/>
      <c r="C621" s="697"/>
      <c r="D621" s="665"/>
      <c r="E621" s="344">
        <v>0</v>
      </c>
      <c r="F621" s="344">
        <v>0</v>
      </c>
      <c r="G621" s="345"/>
    </row>
    <row r="622" spans="1:7" ht="12.75" customHeight="1">
      <c r="A622" s="664" t="s">
        <v>235</v>
      </c>
      <c r="B622" s="697"/>
      <c r="C622" s="697"/>
      <c r="D622" s="665"/>
      <c r="E622" s="344">
        <v>0</v>
      </c>
      <c r="F622" s="344">
        <v>0</v>
      </c>
      <c r="G622" s="345"/>
    </row>
    <row r="623" spans="1:7">
      <c r="A623" s="664" t="s">
        <v>236</v>
      </c>
      <c r="B623" s="697"/>
      <c r="C623" s="697"/>
      <c r="D623" s="665"/>
      <c r="E623" s="344">
        <v>0</v>
      </c>
      <c r="F623" s="344">
        <v>0</v>
      </c>
      <c r="G623" s="345"/>
    </row>
    <row r="624" spans="1:7" ht="13.5" customHeight="1">
      <c r="A624" s="664" t="s">
        <v>237</v>
      </c>
      <c r="B624" s="697"/>
      <c r="C624" s="697"/>
      <c r="D624" s="665"/>
      <c r="E624" s="344">
        <v>10280868.49</v>
      </c>
      <c r="F624" s="344">
        <v>4697187.83</v>
      </c>
      <c r="G624" s="345"/>
    </row>
    <row r="625" spans="1:7" ht="13.5" customHeight="1">
      <c r="A625" s="723" t="s">
        <v>238</v>
      </c>
      <c r="B625" s="724"/>
      <c r="C625" s="724"/>
      <c r="D625" s="725"/>
      <c r="E625" s="346">
        <f>SUM(E626:E627)</f>
        <v>0</v>
      </c>
      <c r="F625" s="346">
        <f>SUM(F626:F627)</f>
        <v>0</v>
      </c>
      <c r="G625" s="342"/>
    </row>
    <row r="626" spans="1:7">
      <c r="A626" s="664" t="s">
        <v>239</v>
      </c>
      <c r="B626" s="697"/>
      <c r="C626" s="697"/>
      <c r="D626" s="665"/>
      <c r="E626" s="344">
        <v>0</v>
      </c>
      <c r="F626" s="344">
        <v>0</v>
      </c>
      <c r="G626" s="345"/>
    </row>
    <row r="627" spans="1:7">
      <c r="A627" s="664" t="s">
        <v>240</v>
      </c>
      <c r="B627" s="697"/>
      <c r="C627" s="697"/>
      <c r="D627" s="665"/>
      <c r="E627" s="344">
        <v>0</v>
      </c>
      <c r="F627" s="344">
        <v>0</v>
      </c>
      <c r="G627" s="345"/>
    </row>
    <row r="628" spans="1:7">
      <c r="A628" s="701" t="s">
        <v>241</v>
      </c>
      <c r="B628" s="702"/>
      <c r="C628" s="702"/>
      <c r="D628" s="703"/>
      <c r="E628" s="346">
        <f>SUM(E629:E630)</f>
        <v>0</v>
      </c>
      <c r="F628" s="346">
        <f>SUM(F629:F630)</f>
        <v>0</v>
      </c>
      <c r="G628" s="342"/>
    </row>
    <row r="629" spans="1:7">
      <c r="A629" s="664" t="s">
        <v>242</v>
      </c>
      <c r="B629" s="697"/>
      <c r="C629" s="697"/>
      <c r="D629" s="665"/>
      <c r="E629" s="344">
        <v>0</v>
      </c>
      <c r="F629" s="344">
        <v>0</v>
      </c>
      <c r="G629" s="345"/>
    </row>
    <row r="630" spans="1:7">
      <c r="A630" s="664" t="s">
        <v>243</v>
      </c>
      <c r="B630" s="697"/>
      <c r="C630" s="697"/>
      <c r="D630" s="665"/>
      <c r="E630" s="344">
        <v>0</v>
      </c>
      <c r="F630" s="344">
        <v>0</v>
      </c>
      <c r="G630" s="345"/>
    </row>
    <row r="631" spans="1:7">
      <c r="A631" s="701" t="s">
        <v>244</v>
      </c>
      <c r="B631" s="702"/>
      <c r="C631" s="702"/>
      <c r="D631" s="703"/>
      <c r="E631" s="346">
        <f>SUM(E632:E645)</f>
        <v>2115585.59</v>
      </c>
      <c r="F631" s="346">
        <f>SUM(F632:F645)</f>
        <v>1380464.47</v>
      </c>
      <c r="G631" s="342"/>
    </row>
    <row r="632" spans="1:7">
      <c r="A632" s="664" t="s">
        <v>245</v>
      </c>
      <c r="B632" s="697"/>
      <c r="C632" s="697"/>
      <c r="D632" s="665"/>
      <c r="E632" s="322">
        <v>2115585.59</v>
      </c>
      <c r="F632" s="322">
        <v>1380464.47</v>
      </c>
      <c r="G632" s="146"/>
    </row>
    <row r="633" spans="1:7">
      <c r="A633" s="664" t="s">
        <v>246</v>
      </c>
      <c r="B633" s="697"/>
      <c r="C633" s="697"/>
      <c r="D633" s="665"/>
      <c r="E633" s="322">
        <v>0</v>
      </c>
      <c r="F633" s="322">
        <v>0</v>
      </c>
      <c r="G633" s="146"/>
    </row>
    <row r="634" spans="1:7">
      <c r="A634" s="914" t="s">
        <v>247</v>
      </c>
      <c r="B634" s="915"/>
      <c r="C634" s="915"/>
      <c r="D634" s="916"/>
      <c r="E634" s="413">
        <v>0</v>
      </c>
      <c r="F634" s="413">
        <v>0</v>
      </c>
      <c r="G634" s="347"/>
    </row>
    <row r="635" spans="1:7">
      <c r="A635" s="664" t="s">
        <v>248</v>
      </c>
      <c r="B635" s="697"/>
      <c r="C635" s="697"/>
      <c r="D635" s="665"/>
      <c r="E635" s="322">
        <v>0</v>
      </c>
      <c r="F635" s="322">
        <v>0</v>
      </c>
      <c r="G635" s="146"/>
    </row>
    <row r="636" spans="1:7">
      <c r="A636" s="664" t="s">
        <v>249</v>
      </c>
      <c r="B636" s="697"/>
      <c r="C636" s="697"/>
      <c r="D636" s="665"/>
      <c r="E636" s="322">
        <v>0</v>
      </c>
      <c r="F636" s="322">
        <v>0</v>
      </c>
      <c r="G636" s="146"/>
    </row>
    <row r="637" spans="1:7">
      <c r="A637" s="664" t="s">
        <v>250</v>
      </c>
      <c r="B637" s="697"/>
      <c r="C637" s="697"/>
      <c r="D637" s="665"/>
      <c r="E637" s="322">
        <v>0</v>
      </c>
      <c r="F637" s="322">
        <v>0</v>
      </c>
      <c r="G637" s="146"/>
    </row>
    <row r="638" spans="1:7">
      <c r="A638" s="664" t="s">
        <v>251</v>
      </c>
      <c r="B638" s="697"/>
      <c r="C638" s="697"/>
      <c r="D638" s="665"/>
      <c r="E638" s="322">
        <v>0</v>
      </c>
      <c r="F638" s="322">
        <v>0</v>
      </c>
      <c r="G638" s="146"/>
    </row>
    <row r="639" spans="1:7">
      <c r="A639" s="664" t="s">
        <v>252</v>
      </c>
      <c r="B639" s="697"/>
      <c r="C639" s="697"/>
      <c r="D639" s="665"/>
      <c r="E639" s="322">
        <v>0</v>
      </c>
      <c r="F639" s="322">
        <v>0</v>
      </c>
      <c r="G639" s="146"/>
    </row>
    <row r="640" spans="1:7">
      <c r="A640" s="664" t="s">
        <v>253</v>
      </c>
      <c r="B640" s="697"/>
      <c r="C640" s="697"/>
      <c r="D640" s="665"/>
      <c r="E640" s="322">
        <v>0</v>
      </c>
      <c r="F640" s="322">
        <v>0</v>
      </c>
      <c r="G640" s="146"/>
    </row>
    <row r="641" spans="1:9">
      <c r="A641" s="932" t="s">
        <v>254</v>
      </c>
      <c r="B641" s="933"/>
      <c r="C641" s="933"/>
      <c r="D641" s="934"/>
      <c r="E641" s="322">
        <v>0</v>
      </c>
      <c r="F641" s="322">
        <v>0</v>
      </c>
      <c r="G641" s="146"/>
    </row>
    <row r="642" spans="1:9">
      <c r="A642" s="932" t="s">
        <v>255</v>
      </c>
      <c r="B642" s="933"/>
      <c r="C642" s="933"/>
      <c r="D642" s="934"/>
      <c r="E642" s="322">
        <v>0</v>
      </c>
      <c r="F642" s="322">
        <v>0</v>
      </c>
      <c r="G642" s="146"/>
    </row>
    <row r="643" spans="1:9">
      <c r="A643" s="932" t="s">
        <v>256</v>
      </c>
      <c r="B643" s="933"/>
      <c r="C643" s="933"/>
      <c r="D643" s="934"/>
      <c r="E643" s="322">
        <v>0</v>
      </c>
      <c r="F643" s="322">
        <v>0</v>
      </c>
      <c r="G643" s="146"/>
    </row>
    <row r="644" spans="1:9">
      <c r="A644" s="935" t="s">
        <v>257</v>
      </c>
      <c r="B644" s="936"/>
      <c r="C644" s="936"/>
      <c r="D644" s="937"/>
      <c r="E644" s="322">
        <v>0</v>
      </c>
      <c r="F644" s="322">
        <v>0</v>
      </c>
      <c r="G644" s="146"/>
    </row>
    <row r="645" spans="1:9" ht="13.5" thickBot="1">
      <c r="A645" s="917" t="s">
        <v>589</v>
      </c>
      <c r="B645" s="918"/>
      <c r="C645" s="918"/>
      <c r="D645" s="919"/>
      <c r="E645" s="322">
        <v>0</v>
      </c>
      <c r="F645" s="322">
        <v>0</v>
      </c>
      <c r="G645" s="146"/>
      <c r="I645" s="347"/>
    </row>
    <row r="646" spans="1:9" ht="13.5" thickBot="1">
      <c r="A646" s="920" t="s">
        <v>258</v>
      </c>
      <c r="B646" s="921"/>
      <c r="C646" s="921"/>
      <c r="D646" s="922"/>
      <c r="E646" s="263">
        <f>SUM(E603+E612+E613+E614+E615+E616)</f>
        <v>20426151.390000001</v>
      </c>
      <c r="F646" s="263">
        <f>SUM(F603+F612+F613+F614+F615+F616)</f>
        <v>14446794.439999999</v>
      </c>
      <c r="G646" s="336"/>
    </row>
    <row r="647" spans="1:9">
      <c r="A647" s="339"/>
      <c r="B647" s="339"/>
      <c r="C647" s="339"/>
      <c r="D647" s="339"/>
      <c r="E647" s="336"/>
      <c r="F647" s="336"/>
      <c r="G647" s="336"/>
    </row>
    <row r="648" spans="1:9">
      <c r="A648" s="339"/>
      <c r="B648" s="339"/>
      <c r="C648" s="339"/>
      <c r="D648" s="339"/>
      <c r="E648" s="336"/>
      <c r="F648" s="336"/>
      <c r="G648" s="336"/>
    </row>
    <row r="649" spans="1:9">
      <c r="A649" s="339"/>
      <c r="B649" s="339"/>
      <c r="C649" s="339"/>
      <c r="D649" s="339"/>
      <c r="E649" s="336"/>
      <c r="F649" s="336"/>
      <c r="G649" s="336"/>
    </row>
    <row r="650" spans="1:9">
      <c r="A650" s="356"/>
      <c r="B650" s="356"/>
      <c r="C650" s="356"/>
      <c r="D650" s="356"/>
      <c r="E650" s="356"/>
      <c r="F650" s="356"/>
    </row>
    <row r="651" spans="1:9">
      <c r="A651" s="923" t="s">
        <v>259</v>
      </c>
      <c r="B651" s="924"/>
      <c r="C651" s="924"/>
      <c r="D651" s="924"/>
    </row>
    <row r="652" spans="1:9" ht="13.5" thickBot="1">
      <c r="A652" s="471"/>
      <c r="B652" s="471"/>
      <c r="C652" s="472"/>
      <c r="D652" s="443"/>
    </row>
    <row r="653" spans="1:9">
      <c r="A653" s="925" t="s">
        <v>260</v>
      </c>
      <c r="B653" s="926"/>
      <c r="C653" s="927" t="s">
        <v>208</v>
      </c>
      <c r="D653" s="927" t="s">
        <v>209</v>
      </c>
    </row>
    <row r="654" spans="1:9" ht="13.5" thickBot="1">
      <c r="A654" s="930"/>
      <c r="B654" s="931"/>
      <c r="C654" s="928"/>
      <c r="D654" s="929"/>
    </row>
    <row r="655" spans="1:9">
      <c r="A655" s="948" t="s">
        <v>261</v>
      </c>
      <c r="B655" s="949"/>
      <c r="C655" s="473">
        <v>5244704.5999999996</v>
      </c>
      <c r="D655" s="473">
        <v>4188266.49</v>
      </c>
    </row>
    <row r="656" spans="1:9">
      <c r="A656" s="950" t="s">
        <v>262</v>
      </c>
      <c r="B656" s="951"/>
      <c r="C656" s="474">
        <v>0</v>
      </c>
      <c r="D656" s="474">
        <v>0</v>
      </c>
    </row>
    <row r="657" spans="1:6">
      <c r="A657" s="952" t="s">
        <v>263</v>
      </c>
      <c r="B657" s="953"/>
      <c r="C657" s="474">
        <f>16434523-8391.25-1107224.79-100.48+816.25</f>
        <v>15319622.73</v>
      </c>
      <c r="D657" s="474">
        <v>17917047.82</v>
      </c>
    </row>
    <row r="658" spans="1:6">
      <c r="A658" s="942" t="s">
        <v>264</v>
      </c>
      <c r="B658" s="943"/>
      <c r="C658" s="474">
        <v>0</v>
      </c>
      <c r="D658" s="474">
        <v>0</v>
      </c>
    </row>
    <row r="659" spans="1:6">
      <c r="A659" s="940" t="s">
        <v>265</v>
      </c>
      <c r="B659" s="941"/>
      <c r="C659" s="474">
        <v>149913.92000000001</v>
      </c>
      <c r="D659" s="474">
        <v>149814</v>
      </c>
    </row>
    <row r="660" spans="1:6">
      <c r="A660" s="940" t="s">
        <v>266</v>
      </c>
      <c r="B660" s="941"/>
      <c r="C660" s="474">
        <v>39382.26</v>
      </c>
      <c r="D660" s="474">
        <v>35144.19</v>
      </c>
    </row>
    <row r="661" spans="1:6">
      <c r="A661" s="938" t="s">
        <v>267</v>
      </c>
      <c r="B661" s="939"/>
      <c r="C661" s="475">
        <v>0</v>
      </c>
      <c r="D661" s="475">
        <v>2000</v>
      </c>
      <c r="E661" s="347"/>
    </row>
    <row r="662" spans="1:6">
      <c r="A662" s="940" t="s">
        <v>268</v>
      </c>
      <c r="B662" s="941"/>
      <c r="C662" s="474">
        <v>69652.899999999994</v>
      </c>
      <c r="D662" s="474">
        <v>260506.26</v>
      </c>
    </row>
    <row r="663" spans="1:6">
      <c r="A663" s="942" t="s">
        <v>269</v>
      </c>
      <c r="B663" s="943"/>
      <c r="C663" s="474">
        <v>0</v>
      </c>
      <c r="D663" s="474">
        <v>0</v>
      </c>
    </row>
    <row r="664" spans="1:6" ht="12.75" customHeight="1" thickBot="1">
      <c r="A664" s="944" t="s">
        <v>16</v>
      </c>
      <c r="B664" s="945"/>
      <c r="C664" s="476">
        <v>0</v>
      </c>
      <c r="D664" s="476">
        <v>120775.26</v>
      </c>
    </row>
    <row r="665" spans="1:6" ht="43.5" customHeight="1" thickBot="1">
      <c r="A665" s="946" t="s">
        <v>76</v>
      </c>
      <c r="B665" s="947"/>
      <c r="C665" s="477">
        <f>SUM(C655:C664)</f>
        <v>20823276.41</v>
      </c>
      <c r="D665" s="477">
        <f>SUM(D655:D664)</f>
        <v>22673554.020000007</v>
      </c>
    </row>
    <row r="666" spans="1:6" ht="13.5" customHeight="1"/>
    <row r="667" spans="1:6" ht="55.5" customHeight="1"/>
    <row r="668" spans="1:6" ht="9" customHeight="1"/>
    <row r="669" spans="1:6" ht="14.25" customHeight="1"/>
    <row r="670" spans="1:6" ht="12.75" customHeight="1">
      <c r="A670" s="704" t="s">
        <v>270</v>
      </c>
      <c r="B670" s="704"/>
      <c r="C670" s="704"/>
    </row>
    <row r="671" spans="1:6" ht="12.75" customHeight="1" thickBot="1">
      <c r="A671" s="395"/>
      <c r="B671" s="395"/>
      <c r="C671" s="395"/>
    </row>
    <row r="672" spans="1:6" ht="12.75" customHeight="1" thickBot="1">
      <c r="A672" s="714" t="s">
        <v>271</v>
      </c>
      <c r="B672" s="715"/>
      <c r="C672" s="715"/>
      <c r="D672" s="716"/>
      <c r="E672" s="296" t="s">
        <v>208</v>
      </c>
      <c r="F672" s="186" t="s">
        <v>209</v>
      </c>
    </row>
    <row r="673" spans="1:6" ht="12.75" customHeight="1" thickBot="1">
      <c r="A673" s="708" t="s">
        <v>272</v>
      </c>
      <c r="B673" s="709"/>
      <c r="C673" s="709"/>
      <c r="D673" s="710"/>
      <c r="E673" s="337">
        <f>E674+E675+E676</f>
        <v>18020698.469999999</v>
      </c>
      <c r="F673" s="337">
        <f>F674+F675+F676</f>
        <v>69914764.859999999</v>
      </c>
    </row>
    <row r="674" spans="1:6" ht="12.75" customHeight="1">
      <c r="A674" s="717" t="s">
        <v>273</v>
      </c>
      <c r="B674" s="718"/>
      <c r="C674" s="718"/>
      <c r="D674" s="719"/>
      <c r="E674" s="348">
        <v>10943937</v>
      </c>
      <c r="F674" s="348">
        <v>60369500</v>
      </c>
    </row>
    <row r="675" spans="1:6" ht="12.75" customHeight="1">
      <c r="A675" s="720" t="s">
        <v>274</v>
      </c>
      <c r="B675" s="721"/>
      <c r="C675" s="721"/>
      <c r="D675" s="722"/>
      <c r="E675" s="344">
        <v>0</v>
      </c>
      <c r="F675" s="344">
        <v>2975737</v>
      </c>
    </row>
    <row r="676" spans="1:6" ht="15" customHeight="1" thickBot="1">
      <c r="A676" s="737" t="s">
        <v>557</v>
      </c>
      <c r="B676" s="738"/>
      <c r="C676" s="738"/>
      <c r="D676" s="739"/>
      <c r="E676" s="349">
        <v>7076761.4699999997</v>
      </c>
      <c r="F676" s="349">
        <v>6569527.8600000003</v>
      </c>
    </row>
    <row r="677" spans="1:6" ht="14.25" customHeight="1" thickBot="1">
      <c r="A677" s="746" t="s">
        <v>275</v>
      </c>
      <c r="B677" s="747"/>
      <c r="C677" s="747"/>
      <c r="D677" s="748"/>
      <c r="E677" s="338">
        <v>0</v>
      </c>
      <c r="F677" s="338">
        <v>0</v>
      </c>
    </row>
    <row r="678" spans="1:6" ht="13.5" thickBot="1">
      <c r="A678" s="954" t="s">
        <v>276</v>
      </c>
      <c r="B678" s="955"/>
      <c r="C678" s="955"/>
      <c r="D678" s="956"/>
      <c r="E678" s="317">
        <f>SUM(E679:E688)</f>
        <v>26881951.620000005</v>
      </c>
      <c r="F678" s="317">
        <f>SUM(F679:F688)</f>
        <v>24576798.09</v>
      </c>
    </row>
    <row r="679" spans="1:6">
      <c r="A679" s="749" t="s">
        <v>558</v>
      </c>
      <c r="B679" s="750"/>
      <c r="C679" s="750"/>
      <c r="D679" s="751"/>
      <c r="E679" s="350">
        <v>0</v>
      </c>
      <c r="F679" s="350">
        <v>0</v>
      </c>
    </row>
    <row r="680" spans="1:6">
      <c r="A680" s="755" t="s">
        <v>559</v>
      </c>
      <c r="B680" s="756"/>
      <c r="C680" s="756"/>
      <c r="D680" s="757"/>
      <c r="E680" s="351">
        <v>0</v>
      </c>
      <c r="F680" s="351">
        <v>0</v>
      </c>
    </row>
    <row r="681" spans="1:6">
      <c r="A681" s="755" t="s">
        <v>277</v>
      </c>
      <c r="B681" s="756"/>
      <c r="C681" s="756"/>
      <c r="D681" s="757"/>
      <c r="E681" s="343">
        <v>46183.47</v>
      </c>
      <c r="F681" s="343">
        <v>0</v>
      </c>
    </row>
    <row r="682" spans="1:6">
      <c r="A682" s="755" t="s">
        <v>560</v>
      </c>
      <c r="B682" s="756"/>
      <c r="C682" s="756"/>
      <c r="D682" s="757"/>
      <c r="E682" s="344">
        <v>0</v>
      </c>
      <c r="F682" s="344">
        <v>45691</v>
      </c>
    </row>
    <row r="683" spans="1:6">
      <c r="A683" s="755" t="s">
        <v>278</v>
      </c>
      <c r="B683" s="756"/>
      <c r="C683" s="756"/>
      <c r="D683" s="757"/>
      <c r="E683" s="344">
        <v>0</v>
      </c>
      <c r="F683" s="344">
        <v>0</v>
      </c>
    </row>
    <row r="684" spans="1:6">
      <c r="A684" s="755" t="s">
        <v>279</v>
      </c>
      <c r="B684" s="756"/>
      <c r="C684" s="756"/>
      <c r="D684" s="757"/>
      <c r="E684" s="352">
        <v>270262.15000000002</v>
      </c>
      <c r="F684" s="352">
        <v>5586161.7800000003</v>
      </c>
    </row>
    <row r="685" spans="1:6">
      <c r="A685" s="755" t="s">
        <v>280</v>
      </c>
      <c r="B685" s="756"/>
      <c r="C685" s="756"/>
      <c r="D685" s="757"/>
      <c r="E685" s="478">
        <f>154264+34917</f>
        <v>189181</v>
      </c>
      <c r="F685" s="478">
        <v>236400.72</v>
      </c>
    </row>
    <row r="686" spans="1:6">
      <c r="A686" s="720" t="s">
        <v>561</v>
      </c>
      <c r="B686" s="721"/>
      <c r="C686" s="721"/>
      <c r="D686" s="722"/>
      <c r="E686" s="479">
        <v>0</v>
      </c>
      <c r="F686" s="479">
        <v>0</v>
      </c>
    </row>
    <row r="687" spans="1:6">
      <c r="A687" s="720" t="s">
        <v>281</v>
      </c>
      <c r="B687" s="721"/>
      <c r="C687" s="721"/>
      <c r="D687" s="722"/>
      <c r="E687" s="480">
        <v>0</v>
      </c>
      <c r="F687" s="480">
        <v>0</v>
      </c>
    </row>
    <row r="688" spans="1:6" ht="13.5" thickBot="1">
      <c r="A688" s="737" t="s">
        <v>562</v>
      </c>
      <c r="B688" s="738"/>
      <c r="C688" s="738"/>
      <c r="D688" s="739"/>
      <c r="E688" s="480">
        <f>1382.38+88903.33+2286.68+235335.69+1117+286+600000+13286.01+216013.67+857.2+23927480.67+3515.31+1134771.62+43306.49+77.25+68111.8+108.78+39485.12</f>
        <v>26376325.000000004</v>
      </c>
      <c r="F688" s="478">
        <f>3166327.11+15542217.48</f>
        <v>18708544.59</v>
      </c>
    </row>
    <row r="689" spans="1:6" ht="13.5" thickBot="1">
      <c r="A689" s="726" t="s">
        <v>76</v>
      </c>
      <c r="B689" s="727"/>
      <c r="C689" s="727"/>
      <c r="D689" s="728"/>
      <c r="E689" s="234">
        <f>SUM(E673+E677+E678)</f>
        <v>44902650.090000004</v>
      </c>
      <c r="F689" s="234">
        <f>SUM(F673+F677+F678)</f>
        <v>94491562.950000003</v>
      </c>
    </row>
    <row r="690" spans="1:6" s="494" customFormat="1">
      <c r="A690" s="975"/>
      <c r="B690" s="975"/>
      <c r="C690" s="975"/>
      <c r="D690" s="975"/>
      <c r="E690" s="976"/>
      <c r="F690" s="976"/>
    </row>
    <row r="692" spans="1:6" s="494" customFormat="1"/>
    <row r="693" spans="1:6" s="494" customFormat="1"/>
    <row r="695" spans="1:6" s="494" customFormat="1"/>
    <row r="698" spans="1:6">
      <c r="A698" s="964" t="s">
        <v>282</v>
      </c>
      <c r="B698" s="879"/>
      <c r="C698" s="879"/>
      <c r="D698" s="879"/>
    </row>
    <row r="699" spans="1:6" ht="13.5" thickBot="1">
      <c r="A699" s="395"/>
      <c r="B699" s="395"/>
      <c r="C699" s="185"/>
      <c r="D699" s="185"/>
    </row>
    <row r="700" spans="1:6" ht="36.75" customHeight="1" thickBot="1">
      <c r="A700" s="705" t="s">
        <v>283</v>
      </c>
      <c r="B700" s="706"/>
      <c r="C700" s="706"/>
      <c r="D700" s="707"/>
      <c r="E700" s="296" t="s">
        <v>208</v>
      </c>
      <c r="F700" s="186" t="s">
        <v>209</v>
      </c>
    </row>
    <row r="701" spans="1:6" ht="27" customHeight="1" thickBot="1">
      <c r="A701" s="711" t="s">
        <v>284</v>
      </c>
      <c r="B701" s="712"/>
      <c r="C701" s="712"/>
      <c r="D701" s="713"/>
      <c r="E701" s="337"/>
      <c r="F701" s="337"/>
    </row>
    <row r="702" spans="1:6" ht="13.5" thickBot="1">
      <c r="A702" s="708" t="s">
        <v>285</v>
      </c>
      <c r="B702" s="709"/>
      <c r="C702" s="709"/>
      <c r="D702" s="710"/>
      <c r="E702" s="317">
        <f>SUM(E703+E704+E708)</f>
        <v>29926456.960000001</v>
      </c>
      <c r="F702" s="317">
        <f>SUM(F703+F704+F708)</f>
        <v>8132504.5099999998</v>
      </c>
    </row>
    <row r="703" spans="1:6">
      <c r="A703" s="740" t="s">
        <v>286</v>
      </c>
      <c r="B703" s="741"/>
      <c r="C703" s="741"/>
      <c r="D703" s="742"/>
      <c r="E703" s="257">
        <v>0</v>
      </c>
      <c r="F703" s="257">
        <v>0</v>
      </c>
    </row>
    <row r="704" spans="1:6">
      <c r="A704" s="743" t="s">
        <v>287</v>
      </c>
      <c r="B704" s="744"/>
      <c r="C704" s="744"/>
      <c r="D704" s="745"/>
      <c r="E704" s="353">
        <f>SUM(E705:E707)</f>
        <v>9735408.8699999992</v>
      </c>
      <c r="F704" s="353">
        <f>SUM(F705:F707)</f>
        <v>1547782.97</v>
      </c>
    </row>
    <row r="705" spans="1:9">
      <c r="A705" s="720" t="s">
        <v>563</v>
      </c>
      <c r="B705" s="721"/>
      <c r="C705" s="721"/>
      <c r="D705" s="722"/>
      <c r="E705" s="346">
        <v>0</v>
      </c>
      <c r="F705" s="346">
        <v>0</v>
      </c>
    </row>
    <row r="706" spans="1:9" ht="12.75" customHeight="1">
      <c r="A706" s="730" t="s">
        <v>564</v>
      </c>
      <c r="B706" s="731"/>
      <c r="C706" s="731"/>
      <c r="D706" s="732"/>
      <c r="E706" s="346">
        <v>0</v>
      </c>
      <c r="F706" s="346">
        <v>0</v>
      </c>
    </row>
    <row r="707" spans="1:9" ht="24.75" customHeight="1">
      <c r="A707" s="720" t="s">
        <v>565</v>
      </c>
      <c r="B707" s="721"/>
      <c r="C707" s="721"/>
      <c r="D707" s="722"/>
      <c r="E707" s="158">
        <f>5904436.98+2383848.86+1447123.03</f>
        <v>9735408.8699999992</v>
      </c>
      <c r="F707" s="158">
        <v>1547782.97</v>
      </c>
    </row>
    <row r="708" spans="1:9" ht="12.75" customHeight="1">
      <c r="A708" s="660" t="s">
        <v>289</v>
      </c>
      <c r="B708" s="729"/>
      <c r="C708" s="729"/>
      <c r="D708" s="661"/>
      <c r="E708" s="353">
        <f>SUM(E710:E713)</f>
        <v>20191048.090000004</v>
      </c>
      <c r="F708" s="353">
        <f>SUM(F710:F713)</f>
        <v>6584721.54</v>
      </c>
    </row>
    <row r="709" spans="1:9" ht="13.5" customHeight="1">
      <c r="A709" s="730" t="s">
        <v>288</v>
      </c>
      <c r="B709" s="731"/>
      <c r="C709" s="731"/>
      <c r="D709" s="732"/>
      <c r="E709" s="353">
        <v>0</v>
      </c>
      <c r="F709" s="353">
        <v>0</v>
      </c>
    </row>
    <row r="710" spans="1:9" ht="13.5" customHeight="1">
      <c r="A710" s="615" t="s">
        <v>566</v>
      </c>
      <c r="B710" s="733"/>
      <c r="C710" s="733"/>
      <c r="D710" s="659"/>
      <c r="E710" s="481">
        <v>3517.5</v>
      </c>
      <c r="F710" s="481">
        <v>327561.12</v>
      </c>
      <c r="G710" s="254"/>
      <c r="H710" s="254"/>
      <c r="I710" s="354"/>
    </row>
    <row r="711" spans="1:9" ht="13.5" customHeight="1">
      <c r="A711" s="734" t="s">
        <v>290</v>
      </c>
      <c r="B711" s="735"/>
      <c r="C711" s="735"/>
      <c r="D711" s="736"/>
      <c r="E711" s="481">
        <v>204792.93</v>
      </c>
      <c r="F711" s="481">
        <v>101452</v>
      </c>
    </row>
    <row r="712" spans="1:9" ht="13.5" customHeight="1">
      <c r="A712" s="734" t="s">
        <v>291</v>
      </c>
      <c r="B712" s="735"/>
      <c r="C712" s="735"/>
      <c r="D712" s="736"/>
      <c r="E712" s="481">
        <v>0</v>
      </c>
      <c r="F712" s="481">
        <v>0</v>
      </c>
    </row>
    <row r="713" spans="1:9" ht="13.5" customHeight="1" thickBot="1">
      <c r="A713" s="737" t="s">
        <v>567</v>
      </c>
      <c r="B713" s="738"/>
      <c r="C713" s="738"/>
      <c r="D713" s="739"/>
      <c r="E713" s="482">
        <f>288040.48+1330.48+47860.68+5680+14966081.89+40.85+4533115.74+267698.88+31187.25+17518.62+1655.51-177472.72</f>
        <v>19982737.660000004</v>
      </c>
      <c r="F713" s="483">
        <f>738749.75+5163780.47+253178.2</f>
        <v>6155708.4199999999</v>
      </c>
    </row>
    <row r="714" spans="1:9" ht="13.5" customHeight="1" thickBot="1">
      <c r="A714" s="726" t="s">
        <v>292</v>
      </c>
      <c r="B714" s="727"/>
      <c r="C714" s="727"/>
      <c r="D714" s="728"/>
      <c r="E714" s="234">
        <f>SUM(E701+E702)</f>
        <v>29926456.960000001</v>
      </c>
      <c r="F714" s="234">
        <f>SUM(F701+F702)</f>
        <v>8132504.5099999998</v>
      </c>
    </row>
    <row r="719" spans="1:9">
      <c r="A719" s="355" t="s">
        <v>293</v>
      </c>
      <c r="B719" s="416"/>
      <c r="C719" s="416"/>
      <c r="D719" s="356"/>
      <c r="E719" s="356"/>
      <c r="F719" s="356"/>
    </row>
    <row r="720" spans="1:9" ht="13.5" thickBot="1">
      <c r="A720" s="163"/>
      <c r="B720" s="163"/>
      <c r="C720" s="163"/>
    </row>
    <row r="721" spans="1:6" ht="26.25" thickBot="1">
      <c r="A721" s="758"/>
      <c r="B721" s="759"/>
      <c r="C721" s="759"/>
      <c r="D721" s="760"/>
      <c r="E721" s="296" t="s">
        <v>208</v>
      </c>
      <c r="F721" s="186" t="s">
        <v>209</v>
      </c>
    </row>
    <row r="722" spans="1:6" ht="12.75" customHeight="1" thickBot="1">
      <c r="A722" s="761" t="s">
        <v>294</v>
      </c>
      <c r="B722" s="762"/>
      <c r="C722" s="762"/>
      <c r="D722" s="763"/>
      <c r="E722" s="317"/>
      <c r="F722" s="317"/>
    </row>
    <row r="723" spans="1:6" ht="12.75" customHeight="1" thickBot="1">
      <c r="A723" s="746" t="s">
        <v>295</v>
      </c>
      <c r="B723" s="747"/>
      <c r="C723" s="747"/>
      <c r="D723" s="748"/>
      <c r="E723" s="317">
        <f>SUM(E724:E725)</f>
        <v>4305077.37</v>
      </c>
      <c r="F723" s="317">
        <f>SUM(F724:F725)</f>
        <v>7155494.4400000004</v>
      </c>
    </row>
    <row r="724" spans="1:6">
      <c r="A724" s="717" t="s">
        <v>296</v>
      </c>
      <c r="B724" s="718"/>
      <c r="C724" s="718"/>
      <c r="D724" s="719"/>
      <c r="E724" s="327">
        <v>4305077.37</v>
      </c>
      <c r="F724" s="327">
        <v>7155494.4400000004</v>
      </c>
    </row>
    <row r="725" spans="1:6" ht="13.5" thickBot="1">
      <c r="A725" s="764" t="s">
        <v>297</v>
      </c>
      <c r="B725" s="765"/>
      <c r="C725" s="765"/>
      <c r="D725" s="766"/>
      <c r="E725" s="357">
        <v>0</v>
      </c>
      <c r="F725" s="357">
        <v>0</v>
      </c>
    </row>
    <row r="726" spans="1:6" ht="13.5" thickBot="1">
      <c r="A726" s="746" t="s">
        <v>298</v>
      </c>
      <c r="B726" s="747"/>
      <c r="C726" s="747"/>
      <c r="D726" s="748"/>
      <c r="E726" s="317">
        <f>SUM(E727:E733)</f>
        <v>341030.27</v>
      </c>
      <c r="F726" s="317">
        <f>SUM(F727:F733)</f>
        <v>87239.360000000001</v>
      </c>
    </row>
    <row r="727" spans="1:6">
      <c r="A727" s="749" t="s">
        <v>299</v>
      </c>
      <c r="B727" s="750"/>
      <c r="C727" s="750"/>
      <c r="D727" s="751"/>
      <c r="E727" s="358">
        <v>0</v>
      </c>
      <c r="F727" s="358">
        <v>0</v>
      </c>
    </row>
    <row r="728" spans="1:6">
      <c r="A728" s="752" t="s">
        <v>300</v>
      </c>
      <c r="B728" s="753"/>
      <c r="C728" s="753"/>
      <c r="D728" s="754"/>
      <c r="E728" s="327">
        <v>0</v>
      </c>
      <c r="F728" s="327">
        <v>0</v>
      </c>
    </row>
    <row r="729" spans="1:6">
      <c r="A729" s="755" t="s">
        <v>301</v>
      </c>
      <c r="B729" s="756"/>
      <c r="C729" s="756"/>
      <c r="D729" s="757"/>
      <c r="E729" s="359">
        <v>0</v>
      </c>
      <c r="F729" s="359">
        <v>0</v>
      </c>
    </row>
    <row r="730" spans="1:6">
      <c r="A730" s="720" t="s">
        <v>302</v>
      </c>
      <c r="B730" s="721"/>
      <c r="C730" s="721"/>
      <c r="D730" s="722"/>
      <c r="E730" s="322">
        <v>0</v>
      </c>
      <c r="F730" s="322">
        <v>0</v>
      </c>
    </row>
    <row r="731" spans="1:6">
      <c r="A731" s="720" t="s">
        <v>303</v>
      </c>
      <c r="B731" s="721"/>
      <c r="C731" s="721"/>
      <c r="D731" s="722"/>
      <c r="E731" s="357">
        <v>0</v>
      </c>
      <c r="F731" s="357">
        <v>0</v>
      </c>
    </row>
    <row r="732" spans="1:6">
      <c r="A732" s="720" t="s">
        <v>304</v>
      </c>
      <c r="B732" s="721"/>
      <c r="C732" s="721"/>
      <c r="D732" s="722"/>
      <c r="E732" s="357">
        <v>341030.27</v>
      </c>
      <c r="F732" s="357">
        <v>87239.360000000001</v>
      </c>
    </row>
    <row r="733" spans="1:6" ht="13.5" thickBot="1">
      <c r="A733" s="968" t="s">
        <v>576</v>
      </c>
      <c r="B733" s="969"/>
      <c r="C733" s="969"/>
      <c r="D733" s="970"/>
      <c r="E733" s="357">
        <v>0</v>
      </c>
      <c r="F733" s="357">
        <v>0</v>
      </c>
    </row>
    <row r="734" spans="1:6" ht="13.5" thickBot="1">
      <c r="A734" s="726" t="s">
        <v>76</v>
      </c>
      <c r="B734" s="727"/>
      <c r="C734" s="727"/>
      <c r="D734" s="728"/>
      <c r="E734" s="234">
        <f>E722+E723+E726</f>
        <v>4646107.6400000006</v>
      </c>
      <c r="F734" s="234">
        <f>F722+F723+F726</f>
        <v>7242733.8000000007</v>
      </c>
    </row>
    <row r="737" spans="1:6" s="494" customFormat="1"/>
    <row r="738" spans="1:6" s="494" customFormat="1"/>
    <row r="739" spans="1:6" s="494" customFormat="1"/>
    <row r="740" spans="1:6" s="494" customFormat="1"/>
    <row r="741" spans="1:6" s="494" customFormat="1"/>
    <row r="742" spans="1:6" s="494" customFormat="1"/>
    <row r="743" spans="1:6" s="494" customFormat="1"/>
    <row r="744" spans="1:6" s="494" customFormat="1"/>
    <row r="746" spans="1:6" ht="12.75" customHeight="1"/>
    <row r="747" spans="1:6" ht="12.75" customHeight="1">
      <c r="A747" s="704" t="s">
        <v>305</v>
      </c>
      <c r="B747" s="704"/>
      <c r="C747" s="704"/>
    </row>
    <row r="748" spans="1:6" ht="12.75" customHeight="1" thickBot="1">
      <c r="A748" s="166"/>
      <c r="B748" s="166"/>
      <c r="C748" s="166"/>
    </row>
    <row r="749" spans="1:6" ht="12.75" customHeight="1" thickBot="1">
      <c r="A749" s="705"/>
      <c r="B749" s="706"/>
      <c r="C749" s="706"/>
      <c r="D749" s="707"/>
      <c r="E749" s="296" t="s">
        <v>208</v>
      </c>
      <c r="F749" s="186" t="s">
        <v>209</v>
      </c>
    </row>
    <row r="750" spans="1:6" ht="12.75" customHeight="1" thickBot="1">
      <c r="A750" s="708" t="s">
        <v>295</v>
      </c>
      <c r="B750" s="709"/>
      <c r="C750" s="709"/>
      <c r="D750" s="710"/>
      <c r="E750" s="317">
        <f>E751+E752</f>
        <v>36872.080000000002</v>
      </c>
      <c r="F750" s="317">
        <f>F751+F752</f>
        <v>1072.49</v>
      </c>
    </row>
    <row r="751" spans="1:6" ht="15.75" customHeight="1">
      <c r="A751" s="749" t="s">
        <v>306</v>
      </c>
      <c r="B751" s="750"/>
      <c r="C751" s="750"/>
      <c r="D751" s="751"/>
      <c r="E751" s="360">
        <v>0</v>
      </c>
      <c r="F751" s="360">
        <v>0</v>
      </c>
    </row>
    <row r="752" spans="1:6" ht="13.5" thickBot="1">
      <c r="A752" s="752" t="s">
        <v>307</v>
      </c>
      <c r="B752" s="753"/>
      <c r="C752" s="753"/>
      <c r="D752" s="754"/>
      <c r="E752" s="484">
        <f>36723.08+149</f>
        <v>36872.080000000002</v>
      </c>
      <c r="F752" s="484">
        <v>1072.49</v>
      </c>
    </row>
    <row r="753" spans="1:8" ht="12.75" customHeight="1" thickBot="1">
      <c r="A753" s="708" t="s">
        <v>308</v>
      </c>
      <c r="B753" s="709"/>
      <c r="C753" s="709"/>
      <c r="D753" s="710"/>
      <c r="E753" s="485">
        <f>SUM(E754:E759)</f>
        <v>3934269.8200000003</v>
      </c>
      <c r="F753" s="485">
        <f>SUM(F754:F759)</f>
        <v>6769972.7599999998</v>
      </c>
    </row>
    <row r="754" spans="1:8" ht="12.75" customHeight="1">
      <c r="A754" s="755" t="s">
        <v>309</v>
      </c>
      <c r="B754" s="756"/>
      <c r="C754" s="756"/>
      <c r="D754" s="757"/>
      <c r="E754" s="481">
        <v>0</v>
      </c>
      <c r="F754" s="481">
        <v>0</v>
      </c>
    </row>
    <row r="755" spans="1:8" ht="12.75" customHeight="1">
      <c r="A755" s="720" t="s">
        <v>310</v>
      </c>
      <c r="B755" s="721"/>
      <c r="C755" s="721"/>
      <c r="D755" s="722"/>
      <c r="E755" s="481">
        <v>0</v>
      </c>
      <c r="F755" s="481">
        <v>0</v>
      </c>
    </row>
    <row r="756" spans="1:8" ht="12.75" customHeight="1">
      <c r="A756" s="720" t="s">
        <v>311</v>
      </c>
      <c r="B756" s="721"/>
      <c r="C756" s="721"/>
      <c r="D756" s="722"/>
      <c r="E756" s="486">
        <f>2568991.33+1222353.24</f>
        <v>3791344.5700000003</v>
      </c>
      <c r="F756" s="486">
        <f>5863953.28</f>
        <v>5863953.2800000003</v>
      </c>
      <c r="G756" s="254"/>
      <c r="H756" s="354"/>
    </row>
    <row r="757" spans="1:8">
      <c r="A757" s="720" t="s">
        <v>312</v>
      </c>
      <c r="B757" s="721"/>
      <c r="C757" s="721"/>
      <c r="D757" s="722"/>
      <c r="E757" s="487">
        <v>126299.2</v>
      </c>
      <c r="F757" s="487">
        <v>367825.08</v>
      </c>
      <c r="G757" s="254"/>
      <c r="H757" s="354"/>
    </row>
    <row r="758" spans="1:8">
      <c r="A758" s="720" t="s">
        <v>313</v>
      </c>
      <c r="B758" s="721"/>
      <c r="C758" s="721"/>
      <c r="D758" s="722"/>
      <c r="E758" s="487">
        <v>0</v>
      </c>
      <c r="F758" s="487">
        <v>468066.23</v>
      </c>
    </row>
    <row r="759" spans="1:8" ht="13.5" thickBot="1">
      <c r="A759" s="965" t="s">
        <v>97</v>
      </c>
      <c r="B759" s="966"/>
      <c r="C759" s="966"/>
      <c r="D759" s="967"/>
      <c r="E759" s="487">
        <v>16626.05</v>
      </c>
      <c r="F759" s="487">
        <v>70128.17</v>
      </c>
    </row>
    <row r="760" spans="1:8" ht="12.75" customHeight="1" thickBot="1">
      <c r="A760" s="726" t="s">
        <v>76</v>
      </c>
      <c r="B760" s="727"/>
      <c r="C760" s="727"/>
      <c r="D760" s="728"/>
      <c r="E760" s="234">
        <f>SUM(E750+E753)</f>
        <v>3971141.9000000004</v>
      </c>
      <c r="F760" s="234">
        <f>SUM(F750+F753)</f>
        <v>6771045.25</v>
      </c>
    </row>
    <row r="761" spans="1:8" ht="30" customHeight="1"/>
    <row r="762" spans="1:8" ht="12.75" customHeight="1"/>
    <row r="763" spans="1:8" ht="28.9" customHeight="1">
      <c r="A763" s="771" t="s">
        <v>314</v>
      </c>
      <c r="B763" s="771"/>
      <c r="C763" s="771"/>
      <c r="D763" s="771"/>
      <c r="E763" s="771"/>
      <c r="F763" s="771"/>
    </row>
    <row r="764" spans="1:8" ht="35.450000000000003" customHeight="1" thickBot="1">
      <c r="A764" s="361"/>
    </row>
    <row r="765" spans="1:8" ht="13.5" thickBot="1">
      <c r="A765" s="776" t="s">
        <v>315</v>
      </c>
      <c r="B765" s="777"/>
      <c r="C765" s="779" t="s">
        <v>90</v>
      </c>
      <c r="D765" s="780"/>
      <c r="E765" s="780"/>
      <c r="F765" s="781"/>
    </row>
    <row r="766" spans="1:8" ht="13.5" thickBot="1">
      <c r="A766" s="679"/>
      <c r="B766" s="778"/>
      <c r="C766" s="414" t="s">
        <v>199</v>
      </c>
      <c r="D766" s="333" t="s">
        <v>316</v>
      </c>
      <c r="E766" s="362" t="s">
        <v>210</v>
      </c>
      <c r="F766" s="333" t="s">
        <v>213</v>
      </c>
    </row>
    <row r="767" spans="1:8">
      <c r="A767" s="782" t="s">
        <v>568</v>
      </c>
      <c r="B767" s="783"/>
      <c r="C767" s="411">
        <f>SUM(C768:C770)</f>
        <v>0</v>
      </c>
      <c r="D767" s="411">
        <f>SUM(D768:D770)</f>
        <v>318921.62</v>
      </c>
      <c r="E767" s="411">
        <f>SUM(E768:E770)</f>
        <v>0</v>
      </c>
      <c r="F767" s="158">
        <f>SUM(F768:F770)</f>
        <v>0</v>
      </c>
    </row>
    <row r="768" spans="1:8">
      <c r="A768" s="957" t="s">
        <v>317</v>
      </c>
      <c r="B768" s="958"/>
      <c r="C768" s="411">
        <v>0</v>
      </c>
      <c r="D768" s="158">
        <v>310215.38</v>
      </c>
      <c r="E768" s="412">
        <v>0</v>
      </c>
      <c r="F768" s="158">
        <v>0</v>
      </c>
    </row>
    <row r="769" spans="1:6">
      <c r="A769" s="957" t="s">
        <v>569</v>
      </c>
      <c r="B769" s="958"/>
      <c r="C769" s="411">
        <v>0</v>
      </c>
      <c r="D769" s="158">
        <v>8706.24</v>
      </c>
      <c r="E769" s="412">
        <v>0</v>
      </c>
      <c r="F769" s="158">
        <v>0</v>
      </c>
    </row>
    <row r="770" spans="1:6" ht="27.75" customHeight="1">
      <c r="A770" s="957" t="s">
        <v>318</v>
      </c>
      <c r="B770" s="958"/>
      <c r="C770" s="411">
        <v>0</v>
      </c>
      <c r="D770" s="158">
        <v>0</v>
      </c>
      <c r="E770" s="412">
        <v>0</v>
      </c>
      <c r="F770" s="158">
        <v>0</v>
      </c>
    </row>
    <row r="771" spans="1:6" ht="13.5" customHeight="1">
      <c r="A771" s="959" t="s">
        <v>319</v>
      </c>
      <c r="B771" s="960"/>
      <c r="C771" s="411">
        <v>0</v>
      </c>
      <c r="D771" s="158">
        <v>0</v>
      </c>
      <c r="E771" s="412">
        <v>0</v>
      </c>
      <c r="F771" s="158">
        <v>0</v>
      </c>
    </row>
    <row r="772" spans="1:6" ht="13.5" customHeight="1" thickBot="1">
      <c r="A772" s="961" t="s">
        <v>320</v>
      </c>
      <c r="B772" s="632"/>
      <c r="C772" s="363">
        <v>0</v>
      </c>
      <c r="D772" s="364">
        <v>0</v>
      </c>
      <c r="E772" s="365">
        <v>0</v>
      </c>
      <c r="F772" s="364">
        <v>0</v>
      </c>
    </row>
    <row r="773" spans="1:6" ht="12.75" customHeight="1" thickBot="1">
      <c r="A773" s="962" t="s">
        <v>98</v>
      </c>
      <c r="B773" s="963"/>
      <c r="C773" s="234">
        <f>C767+C771+C772</f>
        <v>0</v>
      </c>
      <c r="D773" s="234">
        <f>D767+D771+D772</f>
        <v>318921.62</v>
      </c>
      <c r="E773" s="234">
        <f>E767+E771+E772</f>
        <v>0</v>
      </c>
      <c r="F773" s="234">
        <f>F767+F771+F772</f>
        <v>0</v>
      </c>
    </row>
    <row r="774" spans="1:6" ht="12.75" customHeight="1"/>
    <row r="775" spans="1:6" ht="13.5" customHeight="1"/>
    <row r="778" spans="1:6">
      <c r="A778" s="774" t="s">
        <v>321</v>
      </c>
      <c r="B778" s="774"/>
      <c r="C778" s="774"/>
      <c r="D778" s="774"/>
      <c r="E778" s="775"/>
      <c r="F778" s="775"/>
    </row>
    <row r="779" spans="1:6">
      <c r="A779" s="408"/>
      <c r="B779" s="408"/>
      <c r="C779" s="408"/>
      <c r="D779" s="408"/>
      <c r="E779" s="409"/>
      <c r="F779" s="409"/>
    </row>
    <row r="780" spans="1:6">
      <c r="A780" s="771" t="s">
        <v>570</v>
      </c>
      <c r="B780" s="771"/>
      <c r="C780" s="771"/>
      <c r="D780" s="771"/>
    </row>
    <row r="781" spans="1:6" ht="12.75" customHeight="1" thickBot="1"/>
    <row r="782" spans="1:6" ht="58.5" customHeight="1" thickBot="1">
      <c r="A782" s="627" t="s">
        <v>30</v>
      </c>
      <c r="B782" s="628"/>
      <c r="C782" s="206" t="s">
        <v>322</v>
      </c>
      <c r="D782" s="206" t="s">
        <v>590</v>
      </c>
    </row>
    <row r="783" spans="1:6" ht="34.5" customHeight="1" thickBot="1">
      <c r="A783" s="772" t="s">
        <v>323</v>
      </c>
      <c r="B783" s="773"/>
      <c r="C783" s="366">
        <v>282</v>
      </c>
      <c r="D783" s="488">
        <v>277</v>
      </c>
    </row>
    <row r="784" spans="1:6" ht="18" customHeight="1"/>
    <row r="785" spans="1:5" s="494" customFormat="1" ht="18" customHeight="1"/>
    <row r="786" spans="1:5" ht="18" customHeight="1"/>
    <row r="787" spans="1:5" ht="18" customHeight="1"/>
    <row r="788" spans="1:5" ht="12.75" customHeight="1">
      <c r="A788" s="404" t="s">
        <v>324</v>
      </c>
      <c r="B788" s="38"/>
      <c r="C788" s="38"/>
      <c r="D788" s="38"/>
      <c r="E788" s="38"/>
    </row>
    <row r="789" spans="1:5" ht="35.25" customHeight="1" thickBot="1">
      <c r="B789" s="367"/>
      <c r="C789" s="367"/>
    </row>
    <row r="790" spans="1:5" ht="57.75" customHeight="1" thickBot="1">
      <c r="A790" s="414" t="s">
        <v>325</v>
      </c>
      <c r="B790" s="333" t="s">
        <v>326</v>
      </c>
      <c r="C790" s="333" t="s">
        <v>113</v>
      </c>
      <c r="D790" s="115" t="s">
        <v>327</v>
      </c>
      <c r="E790" s="114" t="s">
        <v>328</v>
      </c>
    </row>
    <row r="791" spans="1:5" ht="30.75" customHeight="1">
      <c r="A791" s="368" t="s">
        <v>73</v>
      </c>
      <c r="B791" s="977" t="s">
        <v>593</v>
      </c>
      <c r="C791" s="977"/>
      <c r="D791" s="978"/>
      <c r="E791" s="977" t="s">
        <v>594</v>
      </c>
    </row>
    <row r="792" spans="1:5" ht="13.5" customHeight="1">
      <c r="A792" s="369" t="s">
        <v>74</v>
      </c>
      <c r="B792" s="130"/>
      <c r="C792" s="130"/>
      <c r="D792" s="129"/>
      <c r="E792" s="130"/>
    </row>
    <row r="793" spans="1:5" ht="12.75" customHeight="1">
      <c r="A793" s="369" t="s">
        <v>329</v>
      </c>
      <c r="B793" s="130"/>
      <c r="C793" s="130"/>
      <c r="D793" s="129"/>
      <c r="E793" s="130"/>
    </row>
    <row r="794" spans="1:5" ht="12.75" customHeight="1">
      <c r="A794" s="369" t="s">
        <v>330</v>
      </c>
      <c r="B794" s="130"/>
      <c r="C794" s="130"/>
      <c r="D794" s="129"/>
      <c r="E794" s="130"/>
    </row>
    <row r="795" spans="1:5" ht="27.6" customHeight="1">
      <c r="A795" s="369" t="s">
        <v>331</v>
      </c>
      <c r="B795" s="130"/>
      <c r="C795" s="130"/>
      <c r="D795" s="129"/>
      <c r="E795" s="130"/>
    </row>
    <row r="796" spans="1:5" ht="12.75" customHeight="1">
      <c r="A796" s="369" t="s">
        <v>332</v>
      </c>
      <c r="B796" s="130"/>
      <c r="C796" s="130"/>
      <c r="D796" s="129"/>
      <c r="E796" s="130"/>
    </row>
    <row r="797" spans="1:5" ht="12.75" customHeight="1">
      <c r="A797" s="369" t="s">
        <v>333</v>
      </c>
      <c r="B797" s="130"/>
      <c r="C797" s="130"/>
      <c r="D797" s="129"/>
      <c r="E797" s="130"/>
    </row>
    <row r="798" spans="1:5" ht="12.75" customHeight="1" thickBot="1">
      <c r="A798" s="370" t="s">
        <v>334</v>
      </c>
      <c r="B798" s="371"/>
      <c r="C798" s="371"/>
      <c r="D798" s="372"/>
      <c r="E798" s="371"/>
    </row>
    <row r="799" spans="1:5" ht="12.75" customHeight="1"/>
    <row r="800" spans="1:5" ht="12.75" customHeight="1"/>
    <row r="801" spans="1:5" ht="12.75" customHeight="1"/>
    <row r="802" spans="1:5" ht="12.75" customHeight="1"/>
    <row r="803" spans="1:5" ht="12.75" customHeight="1">
      <c r="A803" s="404" t="s">
        <v>335</v>
      </c>
      <c r="B803" s="373"/>
      <c r="C803" s="373"/>
      <c r="D803" s="373"/>
      <c r="E803" s="373"/>
    </row>
    <row r="804" spans="1:5" ht="12.75" customHeight="1" thickBot="1">
      <c r="B804" s="367"/>
      <c r="C804" s="367"/>
    </row>
    <row r="805" spans="1:5" ht="55.15" customHeight="1" thickBot="1">
      <c r="A805" s="414" t="s">
        <v>325</v>
      </c>
      <c r="B805" s="333" t="s">
        <v>326</v>
      </c>
      <c r="C805" s="333" t="s">
        <v>113</v>
      </c>
      <c r="D805" s="115" t="s">
        <v>336</v>
      </c>
      <c r="E805" s="114" t="s">
        <v>328</v>
      </c>
    </row>
    <row r="806" spans="1:5">
      <c r="A806" s="368" t="s">
        <v>73</v>
      </c>
      <c r="B806" s="977" t="s">
        <v>593</v>
      </c>
      <c r="C806" s="977"/>
      <c r="D806" s="978"/>
      <c r="E806" s="977" t="s">
        <v>594</v>
      </c>
    </row>
    <row r="807" spans="1:5">
      <c r="A807" s="369" t="s">
        <v>74</v>
      </c>
      <c r="B807" s="130"/>
      <c r="C807" s="130"/>
      <c r="D807" s="129"/>
      <c r="E807" s="130"/>
    </row>
    <row r="808" spans="1:5">
      <c r="A808" s="369" t="s">
        <v>329</v>
      </c>
      <c r="B808" s="130"/>
      <c r="C808" s="130"/>
      <c r="D808" s="129"/>
      <c r="E808" s="130"/>
    </row>
    <row r="809" spans="1:5" ht="13.5" customHeight="1">
      <c r="A809" s="369" t="s">
        <v>330</v>
      </c>
      <c r="B809" s="130"/>
      <c r="C809" s="130"/>
      <c r="D809" s="129"/>
      <c r="E809" s="130"/>
    </row>
    <row r="810" spans="1:5">
      <c r="A810" s="369" t="s">
        <v>331</v>
      </c>
      <c r="B810" s="130"/>
      <c r="C810" s="130"/>
      <c r="D810" s="129"/>
      <c r="E810" s="130"/>
    </row>
    <row r="811" spans="1:5" ht="12.75" customHeight="1">
      <c r="A811" s="369" t="s">
        <v>332</v>
      </c>
      <c r="B811" s="130"/>
      <c r="C811" s="130"/>
      <c r="D811" s="129"/>
      <c r="E811" s="130"/>
    </row>
    <row r="812" spans="1:5" ht="13.5" customHeight="1">
      <c r="A812" s="369" t="s">
        <v>333</v>
      </c>
      <c r="B812" s="130"/>
      <c r="C812" s="130"/>
      <c r="D812" s="129"/>
      <c r="E812" s="130"/>
    </row>
    <row r="813" spans="1:5" ht="13.5" thickBot="1">
      <c r="A813" s="370" t="s">
        <v>334</v>
      </c>
      <c r="B813" s="371"/>
      <c r="C813" s="371"/>
      <c r="D813" s="372"/>
      <c r="E813" s="371"/>
    </row>
    <row r="814" spans="1:5" ht="22.5" customHeight="1"/>
    <row r="815" spans="1:5" ht="15.75" customHeight="1"/>
    <row r="817" spans="1:7" ht="12.75" customHeight="1"/>
    <row r="818" spans="1:7" ht="12.75" customHeight="1"/>
    <row r="819" spans="1:7" ht="12.75" customHeight="1"/>
    <row r="820" spans="1:7" ht="12.75" customHeight="1"/>
    <row r="821" spans="1:7" ht="12.75" customHeight="1">
      <c r="A821" s="489"/>
      <c r="B821" s="489"/>
      <c r="C821" s="767"/>
      <c r="D821" s="768"/>
      <c r="E821" s="489"/>
      <c r="F821" s="489"/>
    </row>
    <row r="822" spans="1:7" ht="12.75" customHeight="1">
      <c r="A822" s="490" t="s">
        <v>591</v>
      </c>
      <c r="B822" s="490"/>
      <c r="C822" s="767" t="s">
        <v>592</v>
      </c>
      <c r="D822" s="768"/>
      <c r="E822" s="490"/>
      <c r="F822" s="490" t="s">
        <v>337</v>
      </c>
    </row>
    <row r="823" spans="1:7" ht="25.5">
      <c r="A823" s="490" t="s">
        <v>338</v>
      </c>
      <c r="B823" s="185"/>
      <c r="C823" s="769" t="s">
        <v>339</v>
      </c>
      <c r="D823" s="770"/>
      <c r="E823" s="490"/>
      <c r="F823" s="490" t="s">
        <v>340</v>
      </c>
    </row>
    <row r="826" spans="1:7">
      <c r="G826" s="490"/>
    </row>
    <row r="844" ht="12.75" customHeight="1"/>
    <row r="845" ht="12.75" customHeight="1"/>
    <row r="846" ht="12.75" customHeight="1"/>
    <row r="858" ht="13.5" customHeight="1"/>
    <row r="860" ht="12.75" customHeight="1"/>
    <row r="861" ht="28.5" customHeight="1"/>
    <row r="862" ht="12.75" customHeight="1"/>
    <row r="869" ht="30" customHeight="1"/>
    <row r="916" ht="12.75" customHeight="1"/>
  </sheetData>
  <mergeCells count="415">
    <mergeCell ref="A688:D688"/>
    <mergeCell ref="A689:D689"/>
    <mergeCell ref="A698:D698"/>
    <mergeCell ref="A747:C747"/>
    <mergeCell ref="A752:D752"/>
    <mergeCell ref="A754:D754"/>
    <mergeCell ref="A758:D758"/>
    <mergeCell ref="A759:D759"/>
    <mergeCell ref="A760:D760"/>
    <mergeCell ref="A753:D753"/>
    <mergeCell ref="A755:D755"/>
    <mergeCell ref="A756:D756"/>
    <mergeCell ref="A757:D757"/>
    <mergeCell ref="A749:D749"/>
    <mergeCell ref="A750:D750"/>
    <mergeCell ref="A751:D751"/>
    <mergeCell ref="A732:D732"/>
    <mergeCell ref="A733:D733"/>
    <mergeCell ref="A682:D682"/>
    <mergeCell ref="A683:D683"/>
    <mergeCell ref="A684:D684"/>
    <mergeCell ref="A685:D685"/>
    <mergeCell ref="A686:D686"/>
    <mergeCell ref="A687:D687"/>
    <mergeCell ref="A676:D676"/>
    <mergeCell ref="A677:D677"/>
    <mergeCell ref="A678:D678"/>
    <mergeCell ref="A679:D679"/>
    <mergeCell ref="A680:D680"/>
    <mergeCell ref="A681:D681"/>
    <mergeCell ref="A661:B661"/>
    <mergeCell ref="A662:B662"/>
    <mergeCell ref="A663:B663"/>
    <mergeCell ref="A664:B664"/>
    <mergeCell ref="A665:B665"/>
    <mergeCell ref="A670:C670"/>
    <mergeCell ref="A655:B655"/>
    <mergeCell ref="A656:B656"/>
    <mergeCell ref="A657:B657"/>
    <mergeCell ref="A658:B658"/>
    <mergeCell ref="A659:B659"/>
    <mergeCell ref="A660:B660"/>
    <mergeCell ref="A651:D651"/>
    <mergeCell ref="A653:B653"/>
    <mergeCell ref="C653:C654"/>
    <mergeCell ref="D653:D654"/>
    <mergeCell ref="A654:B654"/>
    <mergeCell ref="A639:D639"/>
    <mergeCell ref="A640:D640"/>
    <mergeCell ref="A641:D641"/>
    <mergeCell ref="A642:D642"/>
    <mergeCell ref="A643:D643"/>
    <mergeCell ref="A644:D644"/>
    <mergeCell ref="A544:B544"/>
    <mergeCell ref="A613:D613"/>
    <mergeCell ref="A614:D614"/>
    <mergeCell ref="A615:D615"/>
    <mergeCell ref="A617:D617"/>
    <mergeCell ref="A618:D618"/>
    <mergeCell ref="A619:D619"/>
    <mergeCell ref="A607:D607"/>
    <mergeCell ref="A608:D608"/>
    <mergeCell ref="A609:D609"/>
    <mergeCell ref="A610:D610"/>
    <mergeCell ref="A611:D611"/>
    <mergeCell ref="A612:D612"/>
    <mergeCell ref="A616:D616"/>
    <mergeCell ref="A440:B440"/>
    <mergeCell ref="A441:B441"/>
    <mergeCell ref="A442:B442"/>
    <mergeCell ref="A435:E435"/>
    <mergeCell ref="A417:B417"/>
    <mergeCell ref="A418:B418"/>
    <mergeCell ref="A419:B419"/>
    <mergeCell ref="A420:B420"/>
    <mergeCell ref="A421:B421"/>
    <mergeCell ref="G400:H400"/>
    <mergeCell ref="A401:B401"/>
    <mergeCell ref="G401:H401"/>
    <mergeCell ref="A402:B402"/>
    <mergeCell ref="A403:B403"/>
    <mergeCell ref="A404:B404"/>
    <mergeCell ref="A437:B437"/>
    <mergeCell ref="A438:B438"/>
    <mergeCell ref="A439:B439"/>
    <mergeCell ref="A373:B373"/>
    <mergeCell ref="A374:B374"/>
    <mergeCell ref="A375:B375"/>
    <mergeCell ref="A397:C397"/>
    <mergeCell ref="G399:H399"/>
    <mergeCell ref="A367:B367"/>
    <mergeCell ref="A368:B368"/>
    <mergeCell ref="A369:B369"/>
    <mergeCell ref="A370:B370"/>
    <mergeCell ref="A371:B371"/>
    <mergeCell ref="A372:B372"/>
    <mergeCell ref="A376:B376"/>
    <mergeCell ref="A377:B377"/>
    <mergeCell ref="A378:B378"/>
    <mergeCell ref="A361:B361"/>
    <mergeCell ref="A362:B362"/>
    <mergeCell ref="A363:B363"/>
    <mergeCell ref="A364:B364"/>
    <mergeCell ref="A365:B365"/>
    <mergeCell ref="A366:B366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36:B336"/>
    <mergeCell ref="A337:B337"/>
    <mergeCell ref="A346:D346"/>
    <mergeCell ref="A348:B348"/>
    <mergeCell ref="A349:B349"/>
    <mergeCell ref="A350:B350"/>
    <mergeCell ref="A330:B330"/>
    <mergeCell ref="A331:B331"/>
    <mergeCell ref="A332:B332"/>
    <mergeCell ref="A333:B333"/>
    <mergeCell ref="A334:B334"/>
    <mergeCell ref="A335:B335"/>
    <mergeCell ref="A277:D277"/>
    <mergeCell ref="A302:E302"/>
    <mergeCell ref="B304:C304"/>
    <mergeCell ref="D304:E304"/>
    <mergeCell ref="A241:B241"/>
    <mergeCell ref="A242:B242"/>
    <mergeCell ref="A243:B243"/>
    <mergeCell ref="A244:B244"/>
    <mergeCell ref="A245:B245"/>
    <mergeCell ref="A246:B246"/>
    <mergeCell ref="A270:B270"/>
    <mergeCell ref="A271:B271"/>
    <mergeCell ref="A272:B272"/>
    <mergeCell ref="A264:B264"/>
    <mergeCell ref="A265:B265"/>
    <mergeCell ref="A266:B266"/>
    <mergeCell ref="A267:B267"/>
    <mergeCell ref="A268:B268"/>
    <mergeCell ref="A269:B269"/>
    <mergeCell ref="A259:B259"/>
    <mergeCell ref="A260:B260"/>
    <mergeCell ref="A231:B231"/>
    <mergeCell ref="A232:B232"/>
    <mergeCell ref="A233:B233"/>
    <mergeCell ref="A234:B234"/>
    <mergeCell ref="A235:B235"/>
    <mergeCell ref="A236:B236"/>
    <mergeCell ref="A225:B225"/>
    <mergeCell ref="A226:B226"/>
    <mergeCell ref="A227:B227"/>
    <mergeCell ref="A228:B228"/>
    <mergeCell ref="A229:B229"/>
    <mergeCell ref="A230:B230"/>
    <mergeCell ref="A163:B163"/>
    <mergeCell ref="A164:B164"/>
    <mergeCell ref="A165:B165"/>
    <mergeCell ref="A166:B166"/>
    <mergeCell ref="A180:I180"/>
    <mergeCell ref="A182:B182"/>
    <mergeCell ref="A157:D157"/>
    <mergeCell ref="A158:C158"/>
    <mergeCell ref="A159:B159"/>
    <mergeCell ref="A160:B160"/>
    <mergeCell ref="A161:B161"/>
    <mergeCell ref="A162:B162"/>
    <mergeCell ref="A66:B66"/>
    <mergeCell ref="A67:B67"/>
    <mergeCell ref="A68:B68"/>
    <mergeCell ref="A70:B70"/>
    <mergeCell ref="A65:B65"/>
    <mergeCell ref="A69:C69"/>
    <mergeCell ref="A59:B59"/>
    <mergeCell ref="A61:B61"/>
    <mergeCell ref="A62:B62"/>
    <mergeCell ref="C821:D821"/>
    <mergeCell ref="C822:D822"/>
    <mergeCell ref="C823:D823"/>
    <mergeCell ref="A780:D780"/>
    <mergeCell ref="A782:B782"/>
    <mergeCell ref="A783:B783"/>
    <mergeCell ref="A778:F778"/>
    <mergeCell ref="A763:F763"/>
    <mergeCell ref="A765:B766"/>
    <mergeCell ref="C765:F765"/>
    <mergeCell ref="A767:B767"/>
    <mergeCell ref="A768:B768"/>
    <mergeCell ref="A769:B769"/>
    <mergeCell ref="A770:B770"/>
    <mergeCell ref="A771:B771"/>
    <mergeCell ref="A772:B772"/>
    <mergeCell ref="A773:B773"/>
    <mergeCell ref="A734:D734"/>
    <mergeCell ref="A726:D726"/>
    <mergeCell ref="A727:D727"/>
    <mergeCell ref="A728:D728"/>
    <mergeCell ref="A729:D729"/>
    <mergeCell ref="A730:D730"/>
    <mergeCell ref="A731:D731"/>
    <mergeCell ref="A721:D721"/>
    <mergeCell ref="A722:D722"/>
    <mergeCell ref="A723:D723"/>
    <mergeCell ref="A724:D724"/>
    <mergeCell ref="A725:D725"/>
    <mergeCell ref="A714:D714"/>
    <mergeCell ref="A708:D708"/>
    <mergeCell ref="A709:D709"/>
    <mergeCell ref="A710:D710"/>
    <mergeCell ref="A711:D711"/>
    <mergeCell ref="A712:D712"/>
    <mergeCell ref="A713:D713"/>
    <mergeCell ref="A702:D702"/>
    <mergeCell ref="A703:D703"/>
    <mergeCell ref="A704:D704"/>
    <mergeCell ref="A705:D705"/>
    <mergeCell ref="A706:D706"/>
    <mergeCell ref="A707:D707"/>
    <mergeCell ref="A700:D700"/>
    <mergeCell ref="A701:D701"/>
    <mergeCell ref="A672:D672"/>
    <mergeCell ref="A673:D673"/>
    <mergeCell ref="A674:D674"/>
    <mergeCell ref="A675:D675"/>
    <mergeCell ref="A623:D623"/>
    <mergeCell ref="A624:D624"/>
    <mergeCell ref="A625:D625"/>
    <mergeCell ref="A626:D626"/>
    <mergeCell ref="A633:D633"/>
    <mergeCell ref="A634:D634"/>
    <mergeCell ref="A635:D635"/>
    <mergeCell ref="A636:D636"/>
    <mergeCell ref="A637:D637"/>
    <mergeCell ref="A638:D638"/>
    <mergeCell ref="A627:D627"/>
    <mergeCell ref="A628:D628"/>
    <mergeCell ref="A629:D629"/>
    <mergeCell ref="A630:D630"/>
    <mergeCell ref="A631:D631"/>
    <mergeCell ref="A632:D632"/>
    <mergeCell ref="A645:D645"/>
    <mergeCell ref="A646:D646"/>
    <mergeCell ref="A620:D620"/>
    <mergeCell ref="A621:D621"/>
    <mergeCell ref="A622:D622"/>
    <mergeCell ref="A604:D604"/>
    <mergeCell ref="A605:D605"/>
    <mergeCell ref="A606:D606"/>
    <mergeCell ref="A601:C601"/>
    <mergeCell ref="A602:D602"/>
    <mergeCell ref="A603:D603"/>
    <mergeCell ref="A592:B592"/>
    <mergeCell ref="A593:B593"/>
    <mergeCell ref="C592:D592"/>
    <mergeCell ref="C593:D593"/>
    <mergeCell ref="A534:B534"/>
    <mergeCell ref="C534:D534"/>
    <mergeCell ref="A520:B520"/>
    <mergeCell ref="A525:B525"/>
    <mergeCell ref="A526:B526"/>
    <mergeCell ref="A521:B521"/>
    <mergeCell ref="A522:B522"/>
    <mergeCell ref="A523:B523"/>
    <mergeCell ref="A524:B524"/>
    <mergeCell ref="A545:B545"/>
    <mergeCell ref="A546:B546"/>
    <mergeCell ref="A547:B547"/>
    <mergeCell ref="A548:B548"/>
    <mergeCell ref="A589:I589"/>
    <mergeCell ref="A591:E591"/>
    <mergeCell ref="A535:B535"/>
    <mergeCell ref="C535:D535"/>
    <mergeCell ref="A540:D540"/>
    <mergeCell ref="A541:C541"/>
    <mergeCell ref="A543:B543"/>
    <mergeCell ref="A514:B514"/>
    <mergeCell ref="A515:B515"/>
    <mergeCell ref="A516:B516"/>
    <mergeCell ref="A517:B517"/>
    <mergeCell ref="A518:B518"/>
    <mergeCell ref="A519:B519"/>
    <mergeCell ref="A513:B513"/>
    <mergeCell ref="A511:C511"/>
    <mergeCell ref="A479:A480"/>
    <mergeCell ref="B479:D479"/>
    <mergeCell ref="A477:I477"/>
    <mergeCell ref="F479:H479"/>
    <mergeCell ref="A468:B468"/>
    <mergeCell ref="A467:B467"/>
    <mergeCell ref="A459:B459"/>
    <mergeCell ref="A460:B460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6:D456"/>
    <mergeCell ref="A458:B458"/>
    <mergeCell ref="A465:E465"/>
    <mergeCell ref="A470:E470"/>
    <mergeCell ref="A475:I475"/>
    <mergeCell ref="A422:B422"/>
    <mergeCell ref="A411:B411"/>
    <mergeCell ref="A412:B412"/>
    <mergeCell ref="A413:B413"/>
    <mergeCell ref="A414:B414"/>
    <mergeCell ref="A415:B415"/>
    <mergeCell ref="A416:B416"/>
    <mergeCell ref="A399:B399"/>
    <mergeCell ref="A400:B400"/>
    <mergeCell ref="A408:B408"/>
    <mergeCell ref="A409:B409"/>
    <mergeCell ref="A410:B410"/>
    <mergeCell ref="A405:B405"/>
    <mergeCell ref="A406:B406"/>
    <mergeCell ref="A407:B407"/>
    <mergeCell ref="A325:E325"/>
    <mergeCell ref="A327:B327"/>
    <mergeCell ref="A328:B328"/>
    <mergeCell ref="A329:B329"/>
    <mergeCell ref="B314:E314"/>
    <mergeCell ref="A282:B282"/>
    <mergeCell ref="B306:E306"/>
    <mergeCell ref="A279:B279"/>
    <mergeCell ref="A280:B280"/>
    <mergeCell ref="A281:B281"/>
    <mergeCell ref="A261:B261"/>
    <mergeCell ref="A262:B262"/>
    <mergeCell ref="A263:B263"/>
    <mergeCell ref="A250:B250"/>
    <mergeCell ref="A249:B249"/>
    <mergeCell ref="A237:B237"/>
    <mergeCell ref="A238:B238"/>
    <mergeCell ref="A239:B239"/>
    <mergeCell ref="A240:B240"/>
    <mergeCell ref="A247:B247"/>
    <mergeCell ref="A248:B248"/>
    <mergeCell ref="A257:E257"/>
    <mergeCell ref="A221:B221"/>
    <mergeCell ref="A222:B222"/>
    <mergeCell ref="A219:B219"/>
    <mergeCell ref="A220:B220"/>
    <mergeCell ref="A223:B223"/>
    <mergeCell ref="A224:B224"/>
    <mergeCell ref="A189:B189"/>
    <mergeCell ref="A190:B190"/>
    <mergeCell ref="A183:B183"/>
    <mergeCell ref="B205:D205"/>
    <mergeCell ref="B206:D206"/>
    <mergeCell ref="B207:D207"/>
    <mergeCell ref="B208:D208"/>
    <mergeCell ref="A209:D209"/>
    <mergeCell ref="A217:G217"/>
    <mergeCell ref="A200:I200"/>
    <mergeCell ref="A202:D203"/>
    <mergeCell ref="E202:E203"/>
    <mergeCell ref="F202:H202"/>
    <mergeCell ref="I202:I203"/>
    <mergeCell ref="B204:D204"/>
    <mergeCell ref="A149:C149"/>
    <mergeCell ref="A150:C150"/>
    <mergeCell ref="A99:E99"/>
    <mergeCell ref="A117:E117"/>
    <mergeCell ref="A71:B71"/>
    <mergeCell ref="A72:B72"/>
    <mergeCell ref="A73:B73"/>
    <mergeCell ref="A74:C74"/>
    <mergeCell ref="A75:B75"/>
    <mergeCell ref="A76:B76"/>
    <mergeCell ref="A124:D124"/>
    <mergeCell ref="A125:C125"/>
    <mergeCell ref="A137:G137"/>
    <mergeCell ref="A138:C138"/>
    <mergeCell ref="A139:A140"/>
    <mergeCell ref="B139:F139"/>
    <mergeCell ref="G139:I139"/>
    <mergeCell ref="A63:B63"/>
    <mergeCell ref="A64:B64"/>
    <mergeCell ref="A60:C60"/>
    <mergeCell ref="A35:I35"/>
    <mergeCell ref="A57:B57"/>
    <mergeCell ref="A58:B58"/>
    <mergeCell ref="G8:G9"/>
    <mergeCell ref="H8:H9"/>
    <mergeCell ref="I8:I9"/>
    <mergeCell ref="A10:I10"/>
    <mergeCell ref="A20:I20"/>
    <mergeCell ref="A30:I30"/>
    <mergeCell ref="A48:B50"/>
    <mergeCell ref="C48:C50"/>
    <mergeCell ref="A51:C51"/>
    <mergeCell ref="A52:B52"/>
    <mergeCell ref="A53:B53"/>
    <mergeCell ref="A54:B54"/>
    <mergeCell ref="A55:B55"/>
    <mergeCell ref="A56:B56"/>
    <mergeCell ref="F3:J3"/>
    <mergeCell ref="A5:I5"/>
    <mergeCell ref="A6:I6"/>
    <mergeCell ref="B7:G7"/>
    <mergeCell ref="A8:A9"/>
    <mergeCell ref="B8:B9"/>
    <mergeCell ref="C8:C9"/>
    <mergeCell ref="D8:D9"/>
    <mergeCell ref="E8:E9"/>
    <mergeCell ref="F8:F9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&amp;CUrząd Dzielnicy Bielany
Informacja dodatkowa do sprawozdania finansowego za rok obrotowy zakończony 31 grudnia 2022 r.
II. Dodatkowe informacje i objaśnienia</oddHeader>
    <oddFooter>&amp;CWprowadzenie oraz dodatkowe  informacje i objaśnienia stanowią integralną część sprawozdania finansowego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Urząd Dzielnicy Bielany </vt:lpstr>
      <vt:lpstr>RZiS Urząd Dzielnicy Bielany</vt:lpstr>
      <vt:lpstr>ZZwFJ Urząd Dzielnicy Bielany</vt:lpstr>
      <vt:lpstr>Noty Urząd Dzielnicy Bielany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2022 Urząd Dzielnicy Bielany</dc:title>
  <dc:creator>Sadowska Agnieszka</dc:creator>
  <cp:lastModifiedBy>Sadowska Agnieszka</cp:lastModifiedBy>
  <cp:lastPrinted>2023-03-23T08:58:37Z</cp:lastPrinted>
  <dcterms:created xsi:type="dcterms:W3CDTF">2021-06-01T13:28:02Z</dcterms:created>
  <dcterms:modified xsi:type="dcterms:W3CDTF">2023-05-09T07:41:01Z</dcterms:modified>
</cp:coreProperties>
</file>