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ursa\Desktop\BILANS\BILANS 2022\BIP\"/>
    </mc:Choice>
  </mc:AlternateContent>
  <bookViews>
    <workbookView xWindow="0" yWindow="0" windowWidth="28800" windowHeight="13500" activeTab="3"/>
  </bookViews>
  <sheets>
    <sheet name="BILANS FORMUŁY" sheetId="2" r:id="rId1"/>
    <sheet name="RZiS FORMUŁY" sheetId="3" r:id="rId2"/>
    <sheet name="ZZwFJ" sheetId="4" r:id="rId3"/>
    <sheet name="Załącznik 21 " sheetId="5" r:id="rId4"/>
  </sheets>
  <externalReferences>
    <externalReference r:id="rId5"/>
  </externalReferences>
  <definedNames>
    <definedName name="_xlnm.Print_Area" localSheetId="0">'BILANS FORMUŁY'!$A$1:$F$48</definedName>
    <definedName name="_xlnm.Print_Area" localSheetId="1">'RZiS FORMUŁY'!$A$1:$D$49</definedName>
    <definedName name="_xlnm.Print_Area" localSheetId="3">'Załącznik 21 '!$A$1:$I$690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0" i="5" l="1"/>
  <c r="F639" i="5"/>
  <c r="F645" i="5" s="1"/>
  <c r="E639" i="5"/>
  <c r="E645" i="5" s="1"/>
  <c r="D639" i="5"/>
  <c r="D645" i="5" s="1"/>
  <c r="C639" i="5"/>
  <c r="C645" i="5" s="1"/>
  <c r="F624" i="5"/>
  <c r="F621" i="5" s="1"/>
  <c r="E624" i="5"/>
  <c r="E621" i="5" s="1"/>
  <c r="E628" i="5" s="1"/>
  <c r="F618" i="5"/>
  <c r="E618" i="5"/>
  <c r="F607" i="5"/>
  <c r="E607" i="5"/>
  <c r="E604" i="5" s="1"/>
  <c r="F602" i="5"/>
  <c r="F601" i="5" s="1"/>
  <c r="E602" i="5"/>
  <c r="E601" i="5" s="1"/>
  <c r="F593" i="5"/>
  <c r="E593" i="5"/>
  <c r="E588" i="5" s="1"/>
  <c r="F588" i="5"/>
  <c r="F587" i="5"/>
  <c r="E587" i="5"/>
  <c r="E584" i="5" s="1"/>
  <c r="F584" i="5"/>
  <c r="F570" i="5"/>
  <c r="F564" i="5" s="1"/>
  <c r="F575" i="5" s="1"/>
  <c r="E570" i="5"/>
  <c r="E564" i="5" s="1"/>
  <c r="F559" i="5"/>
  <c r="E559" i="5"/>
  <c r="E575" i="5" s="1"/>
  <c r="D553" i="5"/>
  <c r="C553" i="5"/>
  <c r="F522" i="5"/>
  <c r="E522" i="5"/>
  <c r="F519" i="5"/>
  <c r="E519" i="5"/>
  <c r="F516" i="5"/>
  <c r="F507" i="5" s="1"/>
  <c r="E516" i="5"/>
  <c r="F508" i="5"/>
  <c r="E508" i="5"/>
  <c r="F494" i="5"/>
  <c r="F537" i="5" s="1"/>
  <c r="E494" i="5"/>
  <c r="C471" i="5"/>
  <c r="B471" i="5"/>
  <c r="C466" i="5"/>
  <c r="C465" i="5" s="1"/>
  <c r="B466" i="5"/>
  <c r="B465" i="5" s="1"/>
  <c r="C460" i="5"/>
  <c r="B460" i="5"/>
  <c r="C455" i="5"/>
  <c r="C454" i="5" s="1"/>
  <c r="B455" i="5"/>
  <c r="D421" i="5"/>
  <c r="D420" i="5" s="1"/>
  <c r="D429" i="5" s="1"/>
  <c r="C421" i="5"/>
  <c r="C420" i="5" s="1"/>
  <c r="C429" i="5" s="1"/>
  <c r="I410" i="5"/>
  <c r="H410" i="5"/>
  <c r="G410" i="5"/>
  <c r="F410" i="5"/>
  <c r="E410" i="5"/>
  <c r="D410" i="5"/>
  <c r="C410" i="5"/>
  <c r="B410" i="5"/>
  <c r="H409" i="5"/>
  <c r="G409" i="5"/>
  <c r="F409" i="5"/>
  <c r="E409" i="5"/>
  <c r="D409" i="5"/>
  <c r="C409" i="5"/>
  <c r="B409" i="5"/>
  <c r="I408" i="5"/>
  <c r="I407" i="5"/>
  <c r="I409" i="5" s="1"/>
  <c r="I406" i="5"/>
  <c r="I404" i="5"/>
  <c r="I403" i="5"/>
  <c r="I402" i="5"/>
  <c r="I400" i="5" s="1"/>
  <c r="I401" i="5"/>
  <c r="H400" i="5"/>
  <c r="G400" i="5"/>
  <c r="F400" i="5"/>
  <c r="E400" i="5"/>
  <c r="D400" i="5"/>
  <c r="C400" i="5"/>
  <c r="C405" i="5" s="1"/>
  <c r="C411" i="5" s="1"/>
  <c r="B400" i="5"/>
  <c r="I399" i="5"/>
  <c r="I398" i="5"/>
  <c r="I397" i="5"/>
  <c r="I396" i="5" s="1"/>
  <c r="H396" i="5"/>
  <c r="G396" i="5"/>
  <c r="F396" i="5"/>
  <c r="E396" i="5"/>
  <c r="E405" i="5" s="1"/>
  <c r="E411" i="5" s="1"/>
  <c r="D396" i="5"/>
  <c r="C396" i="5"/>
  <c r="B396" i="5"/>
  <c r="I395" i="5"/>
  <c r="D382" i="5"/>
  <c r="D376" i="5"/>
  <c r="C376" i="5"/>
  <c r="D364" i="5"/>
  <c r="C364" i="5"/>
  <c r="D356" i="5"/>
  <c r="C356" i="5"/>
  <c r="D337" i="5"/>
  <c r="C337" i="5"/>
  <c r="D326" i="5"/>
  <c r="C326" i="5"/>
  <c r="D296" i="5"/>
  <c r="D317" i="5" s="1"/>
  <c r="C296" i="5"/>
  <c r="C317" i="5" s="1"/>
  <c r="D284" i="5"/>
  <c r="C284" i="5"/>
  <c r="E265" i="5"/>
  <c r="E268" i="5" s="1"/>
  <c r="D265" i="5"/>
  <c r="D268" i="5" s="1"/>
  <c r="C265" i="5"/>
  <c r="C268" i="5" s="1"/>
  <c r="B265" i="5"/>
  <c r="B268" i="5" s="1"/>
  <c r="D260" i="5"/>
  <c r="E257" i="5"/>
  <c r="E260" i="5" s="1"/>
  <c r="D257" i="5"/>
  <c r="C257" i="5"/>
  <c r="C260" i="5" s="1"/>
  <c r="B257" i="5"/>
  <c r="B260" i="5" s="1"/>
  <c r="D243" i="5"/>
  <c r="C243" i="5"/>
  <c r="D231" i="5"/>
  <c r="C231" i="5"/>
  <c r="D227" i="5"/>
  <c r="D235" i="5" s="1"/>
  <c r="C227" i="5"/>
  <c r="C235" i="5" s="1"/>
  <c r="D223" i="5"/>
  <c r="C223" i="5"/>
  <c r="D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 s="1"/>
  <c r="F196" i="5"/>
  <c r="F217" i="5" s="1"/>
  <c r="E196" i="5"/>
  <c r="E217" i="5" s="1"/>
  <c r="D196" i="5"/>
  <c r="C196" i="5"/>
  <c r="C217" i="5" s="1"/>
  <c r="G195" i="5"/>
  <c r="G194" i="5"/>
  <c r="G193" i="5"/>
  <c r="G192" i="5"/>
  <c r="G191" i="5"/>
  <c r="G190" i="5"/>
  <c r="G189" i="5"/>
  <c r="G188" i="5"/>
  <c r="G187" i="5"/>
  <c r="H179" i="5"/>
  <c r="G179" i="5"/>
  <c r="F179" i="5"/>
  <c r="E179" i="5"/>
  <c r="I178" i="5"/>
  <c r="I177" i="5"/>
  <c r="I176" i="5"/>
  <c r="I175" i="5"/>
  <c r="I174" i="5"/>
  <c r="I179" i="5" s="1"/>
  <c r="G167" i="5"/>
  <c r="F167" i="5"/>
  <c r="E167" i="5"/>
  <c r="G160" i="5"/>
  <c r="F160" i="5"/>
  <c r="E160" i="5"/>
  <c r="D128" i="5"/>
  <c r="C128" i="5"/>
  <c r="I115" i="5"/>
  <c r="H115" i="5"/>
  <c r="G115" i="5"/>
  <c r="F115" i="5"/>
  <c r="E115" i="5"/>
  <c r="D115" i="5"/>
  <c r="C115" i="5"/>
  <c r="B115" i="5"/>
  <c r="D94" i="5"/>
  <c r="C94" i="5"/>
  <c r="B94" i="5"/>
  <c r="D92" i="5"/>
  <c r="C92" i="5"/>
  <c r="B92" i="5"/>
  <c r="E91" i="5"/>
  <c r="E90" i="5"/>
  <c r="E89" i="5"/>
  <c r="E86" i="5"/>
  <c r="E85" i="5"/>
  <c r="E84" i="5"/>
  <c r="E83" i="5" s="1"/>
  <c r="D83" i="5"/>
  <c r="C83" i="5"/>
  <c r="B83" i="5"/>
  <c r="E82" i="5"/>
  <c r="E81" i="5"/>
  <c r="E80" i="5" s="1"/>
  <c r="D80" i="5"/>
  <c r="D87" i="5" s="1"/>
  <c r="D95" i="5" s="1"/>
  <c r="C80" i="5"/>
  <c r="C87" i="5" s="1"/>
  <c r="C95" i="5" s="1"/>
  <c r="B80" i="5"/>
  <c r="B87" i="5" s="1"/>
  <c r="B95" i="5" s="1"/>
  <c r="E79" i="5"/>
  <c r="C66" i="5"/>
  <c r="C64" i="5"/>
  <c r="C59" i="5"/>
  <c r="C56" i="5"/>
  <c r="C53" i="5"/>
  <c r="C47" i="5"/>
  <c r="C50" i="5" s="1"/>
  <c r="C67" i="5" s="1"/>
  <c r="C44" i="5"/>
  <c r="H34" i="5"/>
  <c r="G34" i="5"/>
  <c r="F34" i="5"/>
  <c r="E34" i="5"/>
  <c r="D34" i="5"/>
  <c r="C34" i="5"/>
  <c r="B34" i="5"/>
  <c r="H32" i="5"/>
  <c r="G32" i="5"/>
  <c r="F32" i="5"/>
  <c r="E32" i="5"/>
  <c r="D32" i="5"/>
  <c r="C32" i="5"/>
  <c r="B32" i="5"/>
  <c r="I31" i="5"/>
  <c r="I30" i="5"/>
  <c r="I29" i="5"/>
  <c r="I26" i="5"/>
  <c r="I25" i="5"/>
  <c r="H24" i="5"/>
  <c r="G24" i="5"/>
  <c r="F24" i="5"/>
  <c r="E24" i="5"/>
  <c r="D24" i="5"/>
  <c r="C24" i="5"/>
  <c r="B24" i="5"/>
  <c r="I23" i="5"/>
  <c r="I22" i="5"/>
  <c r="I21" i="5"/>
  <c r="H20" i="5"/>
  <c r="H27" i="5" s="1"/>
  <c r="G20" i="5"/>
  <c r="G27" i="5" s="1"/>
  <c r="F20" i="5"/>
  <c r="E20" i="5"/>
  <c r="E27" i="5" s="1"/>
  <c r="D20" i="5"/>
  <c r="D27" i="5" s="1"/>
  <c r="C20" i="5"/>
  <c r="C27" i="5" s="1"/>
  <c r="B20" i="5"/>
  <c r="I19" i="5"/>
  <c r="I16" i="5"/>
  <c r="I15" i="5"/>
  <c r="I14" i="5"/>
  <c r="H14" i="5"/>
  <c r="G14" i="5"/>
  <c r="F14" i="5"/>
  <c r="E14" i="5"/>
  <c r="D14" i="5"/>
  <c r="C14" i="5"/>
  <c r="B14" i="5"/>
  <c r="I13" i="5"/>
  <c r="I10" i="5" s="1"/>
  <c r="I12" i="5"/>
  <c r="I11" i="5"/>
  <c r="H10" i="5"/>
  <c r="H17" i="5" s="1"/>
  <c r="G10" i="5"/>
  <c r="G17" i="5" s="1"/>
  <c r="F10" i="5"/>
  <c r="F17" i="5" s="1"/>
  <c r="E10" i="5"/>
  <c r="D10" i="5"/>
  <c r="D17" i="5" s="1"/>
  <c r="C10" i="5"/>
  <c r="C17" i="5" s="1"/>
  <c r="B10" i="5"/>
  <c r="B17" i="5" s="1"/>
  <c r="I9" i="5"/>
  <c r="I34" i="5" s="1"/>
  <c r="E31" i="4"/>
  <c r="D31" i="4"/>
  <c r="E20" i="4"/>
  <c r="D20" i="4"/>
  <c r="E9" i="4"/>
  <c r="E30" i="4" s="1"/>
  <c r="E35" i="4" s="1"/>
  <c r="D9" i="4"/>
  <c r="D30" i="4" s="1"/>
  <c r="D35" i="4" s="1"/>
  <c r="D39" i="3"/>
  <c r="C39" i="3"/>
  <c r="D35" i="3"/>
  <c r="C35" i="3"/>
  <c r="D31" i="3"/>
  <c r="C31" i="3"/>
  <c r="D27" i="3"/>
  <c r="C27" i="3"/>
  <c r="D24" i="3"/>
  <c r="D19" i="3"/>
  <c r="D18" i="3"/>
  <c r="D15" i="3" s="1"/>
  <c r="C15" i="3"/>
  <c r="C26" i="3" s="1"/>
  <c r="C34" i="3" s="1"/>
  <c r="D8" i="3"/>
  <c r="C8" i="3"/>
  <c r="C47" i="2"/>
  <c r="C46" i="2"/>
  <c r="C45" i="2"/>
  <c r="C44" i="2"/>
  <c r="C43" i="2"/>
  <c r="C42" i="2"/>
  <c r="C41" i="2"/>
  <c r="C40" i="2"/>
  <c r="B39" i="2"/>
  <c r="C38" i="2"/>
  <c r="C37" i="2"/>
  <c r="C36" i="2"/>
  <c r="C35" i="2"/>
  <c r="C34" i="2"/>
  <c r="F33" i="2"/>
  <c r="B33" i="2"/>
  <c r="B27" i="2" s="1"/>
  <c r="F32" i="2"/>
  <c r="F31" i="2" s="1"/>
  <c r="E31" i="2"/>
  <c r="F30" i="2"/>
  <c r="F29" i="2"/>
  <c r="F28" i="2"/>
  <c r="C28" i="2"/>
  <c r="B28" i="2"/>
  <c r="E27" i="2"/>
  <c r="E19" i="2" s="1"/>
  <c r="E17" i="2" s="1"/>
  <c r="F26" i="2"/>
  <c r="F25" i="2"/>
  <c r="C25" i="2"/>
  <c r="F24" i="2"/>
  <c r="F23" i="2"/>
  <c r="F22" i="2"/>
  <c r="F21" i="2"/>
  <c r="C21" i="2"/>
  <c r="B21" i="2"/>
  <c r="F20" i="2"/>
  <c r="C20" i="2"/>
  <c r="F18" i="2"/>
  <c r="C18" i="2"/>
  <c r="C17" i="2"/>
  <c r="C16" i="2"/>
  <c r="C15" i="2"/>
  <c r="C14" i="2"/>
  <c r="F12" i="2"/>
  <c r="F10" i="2" s="1"/>
  <c r="F8" i="2" s="1"/>
  <c r="C12" i="2"/>
  <c r="B11" i="2"/>
  <c r="B10" i="2" s="1"/>
  <c r="F9" i="2"/>
  <c r="C9" i="2"/>
  <c r="E8" i="2"/>
  <c r="D26" i="3" l="1"/>
  <c r="D34" i="3" s="1"/>
  <c r="E612" i="5"/>
  <c r="D35" i="5"/>
  <c r="H35" i="5"/>
  <c r="I20" i="5"/>
  <c r="I27" i="5" s="1"/>
  <c r="I405" i="5"/>
  <c r="I411" i="5" s="1"/>
  <c r="G405" i="5"/>
  <c r="G411" i="5" s="1"/>
  <c r="F582" i="5"/>
  <c r="F594" i="5" s="1"/>
  <c r="E537" i="5"/>
  <c r="E17" i="5"/>
  <c r="E35" i="5" s="1"/>
  <c r="B27" i="5"/>
  <c r="F27" i="5"/>
  <c r="I32" i="5"/>
  <c r="E87" i="5"/>
  <c r="E92" i="5"/>
  <c r="C348" i="5"/>
  <c r="C369" i="5"/>
  <c r="B405" i="5"/>
  <c r="B411" i="5" s="1"/>
  <c r="F405" i="5"/>
  <c r="F411" i="5" s="1"/>
  <c r="D405" i="5"/>
  <c r="D411" i="5" s="1"/>
  <c r="H405" i="5"/>
  <c r="H411" i="5" s="1"/>
  <c r="B454" i="5"/>
  <c r="E507" i="5"/>
  <c r="I24" i="5"/>
  <c r="D348" i="5"/>
  <c r="D369" i="5"/>
  <c r="B35" i="5"/>
  <c r="G217" i="5"/>
  <c r="E582" i="5"/>
  <c r="E594" i="5" s="1"/>
  <c r="F628" i="5"/>
  <c r="E95" i="5"/>
  <c r="F35" i="5"/>
  <c r="C35" i="5"/>
  <c r="E94" i="5"/>
  <c r="I17" i="5"/>
  <c r="F604" i="5"/>
  <c r="F612" i="5" s="1"/>
  <c r="D42" i="3"/>
  <c r="D46" i="3"/>
  <c r="D49" i="3" s="1"/>
  <c r="C42" i="3"/>
  <c r="C46" i="3"/>
  <c r="C49" i="3" s="1"/>
  <c r="B8" i="2"/>
  <c r="B48" i="2" s="1"/>
  <c r="C11" i="2"/>
  <c r="C10" i="2" s="1"/>
  <c r="C8" i="2" s="1"/>
  <c r="E48" i="2"/>
  <c r="F27" i="2"/>
  <c r="F19" i="2" s="1"/>
  <c r="F17" i="2" s="1"/>
  <c r="F48" i="2" s="1"/>
  <c r="C39" i="2"/>
  <c r="C33" i="2"/>
  <c r="I35" i="5" l="1"/>
  <c r="C27" i="2"/>
  <c r="C48" i="2"/>
</calcChain>
</file>

<file path=xl/sharedStrings.xml><?xml version="1.0" encoding="utf-8"?>
<sst xmlns="http://schemas.openxmlformats.org/spreadsheetml/2006/main" count="852" uniqueCount="613">
  <si>
    <t xml:space="preserve">Nazwa i adres jednostki sprawozdawczej                                 </t>
  </si>
  <si>
    <t>Bilans jednostki budżetowej lub samorządowego zakładu budżetowego</t>
  </si>
  <si>
    <t xml:space="preserve">Adresat:                                                                           </t>
  </si>
  <si>
    <t>Numer identyfikacyjny</t>
  </si>
  <si>
    <r>
      <t>sporządzony na dzień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31 grudnia 2022 r.</t>
    </r>
  </si>
  <si>
    <r>
      <t>REGON</t>
    </r>
    <r>
      <rPr>
        <b/>
        <sz val="11"/>
        <rFont val="Calibri"/>
        <family val="2"/>
        <charset val="238"/>
        <scheme val="minor"/>
      </rPr>
      <t xml:space="preserve"> </t>
    </r>
  </si>
  <si>
    <t>AKTYWA</t>
  </si>
  <si>
    <t>Stan na początek roku</t>
  </si>
  <si>
    <t>Stan na koniec roku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</si>
  <si>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</si>
  <si>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</si>
  <si>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</si>
  <si>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</si>
  <si>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</si>
  <si>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</si>
  <si>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</si>
  <si>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</si>
  <si>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-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</si>
  <si>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</si>
  <si>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</si>
  <si>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</si>
  <si>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</si>
  <si>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</si>
  <si>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</si>
  <si>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</si>
  <si>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</si>
  <si>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</si>
  <si>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</si>
  <si>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</si>
  <si>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</si>
  <si>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rFont val="Calibri"/>
        <family val="2"/>
        <charset val="238"/>
        <scheme val="minor"/>
      </rPr>
      <t> </t>
    </r>
  </si>
  <si>
    <t>2. Środki trwałe w budowie (inwestycje)</t>
  </si>
  <si>
    <r>
      <t> </t>
    </r>
    <r>
      <rPr>
        <b/>
        <sz val="11"/>
        <rFont val="Calibri"/>
        <family val="2"/>
        <charset val="238"/>
        <scheme val="minor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</si>
  <si>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</si>
  <si>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</si>
  <si>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</si>
  <si>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</si>
  <si>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</si>
  <si>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</si>
  <si>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</si>
  <si>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</si>
  <si>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</si>
  <si>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</si>
  <si>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</si>
  <si>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</si>
  <si>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</si>
  <si>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</si>
  <si>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</si>
  <si>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</si>
  <si>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</si>
  <si>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</si>
  <si>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</si>
  <si>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</si>
  <si>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</si>
  <si>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</si>
  <si>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</si>
  <si>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</si>
  <si>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</si>
  <si>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</si>
  <si>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</si>
  <si>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</si>
  <si>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</si>
  <si>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</si>
  <si>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</si>
  <si>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</si>
  <si>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</si>
  <si>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</si>
  <si>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</si>
  <si>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</si>
  <si>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</si>
  <si>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</si>
  <si>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</si>
  <si>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</si>
  <si>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</si>
  <si>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</si>
  <si>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</si>
  <si>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</si>
  <si>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</si>
  <si>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</si>
  <si>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....................................................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</si>
  <si>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</si>
  <si>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</si>
  <si>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</si>
  <si>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</si>
  <si>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</si>
  <si>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 xml:space="preserve">Nazwa i adres jednostki sprawozdawczej                     </t>
  </si>
  <si>
    <t xml:space="preserve">Rachunek zysków i strat jednostki </t>
  </si>
  <si>
    <t>Adresat:</t>
  </si>
  <si>
    <t>(wariant porównawczy)</t>
  </si>
  <si>
    <r>
      <t>REGON</t>
    </r>
    <r>
      <rPr>
        <b/>
        <sz val="10"/>
        <color indexed="8"/>
        <rFont val="Calibri"/>
        <family val="2"/>
        <charset val="238"/>
        <scheme val="minor"/>
      </rPr>
      <t xml:space="preserve"> </t>
    </r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</si>
  <si>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</si>
  <si>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</si>
  <si>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</si>
  <si>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</si>
  <si>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</si>
  <si>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</si>
  <si>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</si>
  <si>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</si>
  <si>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</si>
  <si>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</si>
  <si>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</si>
  <si>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</si>
  <si>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</si>
  <si>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</si>
  <si>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</si>
  <si>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</si>
  <si>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</si>
  <si>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</si>
  <si>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</si>
  <si>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</si>
  <si>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</si>
  <si>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</si>
  <si>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</si>
  <si>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</si>
  <si>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</si>
  <si>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</si>
  <si>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</si>
  <si>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</si>
  <si>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</si>
  <si>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</si>
  <si>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</si>
  <si>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</si>
  <si>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</si>
  <si>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</si>
  <si>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</si>
  <si>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</si>
  <si>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</si>
  <si>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</si>
  <si>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</si>
  <si>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</si>
  <si>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</si>
  <si>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</si>
  <si>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</si>
  <si>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</si>
  <si>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..................................................</t>
  </si>
  <si>
    <t>……………………………</t>
  </si>
  <si>
    <t>........................................</t>
  </si>
  <si>
    <t>Zestawienie zmian w funduszu jednostki 
sporządzane na dzień 31.12.2022 r</t>
  </si>
  <si>
    <t>Adresat</t>
  </si>
  <si>
    <r>
      <t>REGON</t>
    </r>
    <r>
      <rPr>
        <b/>
        <sz val="8"/>
        <rFont val="Calibri"/>
        <family val="2"/>
        <charset val="238"/>
        <scheme val="minor"/>
      </rPr>
      <t xml:space="preserve"> </t>
    </r>
  </si>
  <si>
    <t>I.</t>
  </si>
  <si>
    <t>Fundusz jednostki na początek roku (BO)</t>
  </si>
  <si>
    <t>1.</t>
  </si>
  <si>
    <t>Zwiększenia funduszu (z tytułu)</t>
  </si>
  <si>
    <t>1.1</t>
  </si>
  <si>
    <t>Zysk bilansowy za rok ubiegły</t>
  </si>
  <si>
    <t>1.2</t>
  </si>
  <si>
    <t>Zrealizowane wydatki budżetowe</t>
  </si>
  <si>
    <t>1.3</t>
  </si>
  <si>
    <t>Zrealizowane płatności ze środków europejskich na rzecz jednostki budżetowej</t>
  </si>
  <si>
    <t>1.4</t>
  </si>
  <si>
    <t>Środki na inwestycje</t>
  </si>
  <si>
    <t>1.5</t>
  </si>
  <si>
    <t>Aktualizacja środków trwałych</t>
  </si>
  <si>
    <t>1.6</t>
  </si>
  <si>
    <t>Nieodpłatne otrzymane środki trwałe i inwestycje</t>
  </si>
  <si>
    <t>1.7</t>
  </si>
  <si>
    <t>Aktywa przyjęte od zlikwidowanych (połączonych) jednostek</t>
  </si>
  <si>
    <t>1.8</t>
  </si>
  <si>
    <t>Aktywa otrzymane w ramach centralnego zaopatrzenia</t>
  </si>
  <si>
    <t>1.9</t>
  </si>
  <si>
    <t>Pozostałe odpisy z wyniku finansowego za rok bieżący</t>
  </si>
  <si>
    <t>1.10</t>
  </si>
  <si>
    <t>Inne zwiekszenia</t>
  </si>
  <si>
    <t>2.</t>
  </si>
  <si>
    <t>Zmniejszenia funduszu jednostki</t>
  </si>
  <si>
    <t>2.1</t>
  </si>
  <si>
    <t>Strata za rok ubiegły</t>
  </si>
  <si>
    <t>2.2</t>
  </si>
  <si>
    <t>Zrealizowane dochody budżetowe</t>
  </si>
  <si>
    <t>2.3</t>
  </si>
  <si>
    <t>Rozliczenie wyniku finansowego i środków obrotowych za rok ubiegły</t>
  </si>
  <si>
    <t>2.4</t>
  </si>
  <si>
    <t>Dotacje i środki na inwestycje</t>
  </si>
  <si>
    <t>2.5</t>
  </si>
  <si>
    <t>2.6</t>
  </si>
  <si>
    <t>Wartość sprzedanych i nieodpłatnie przekazanych środków trwałych i inwestycji</t>
  </si>
  <si>
    <t>2.7</t>
  </si>
  <si>
    <t>Pasywa przyjęte od zlikwidowanych (połączonych) jednostek</t>
  </si>
  <si>
    <t>2.8</t>
  </si>
  <si>
    <t>Aktywa przekazane w ramach centralnego zaopatrzenia</t>
  </si>
  <si>
    <t>2.9</t>
  </si>
  <si>
    <t>Inne zmniejszenia</t>
  </si>
  <si>
    <t>II.</t>
  </si>
  <si>
    <t>Fundusz jednostki na koniec okresu (BZ)</t>
  </si>
  <si>
    <t>III.</t>
  </si>
  <si>
    <t>Wynik finansowy netto za rok bieżący (+, -)</t>
  </si>
  <si>
    <t>Zysk netto</t>
  </si>
  <si>
    <t>Strata netto</t>
  </si>
  <si>
    <t>IV.</t>
  </si>
  <si>
    <t>Nadwyżka dochodoów własnych jednostek budżetowych, nadwyżka środków obrotowych zakładów budżetowych, odpisy z wyniku finansowego gospodartstw pomocniczych jednostek budżetowych</t>
  </si>
  <si>
    <t xml:space="preserve">V. </t>
  </si>
  <si>
    <t>Fundusz (II + III - IV)</t>
  </si>
  <si>
    <t>………………………………………………………..</t>
  </si>
  <si>
    <t>(Główny Księgowy)</t>
  </si>
  <si>
    <t>(Kierownik jednostki)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</si>
  <si>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</si>
  <si>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</si>
  <si>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</si>
  <si>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</si>
  <si>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</si>
  <si>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</si>
  <si>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</si>
  <si>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</si>
  <si>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</si>
  <si>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</si>
  <si>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</si>
  <si>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</si>
  <si>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</si>
  <si>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</si>
  <si>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</si>
  <si>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</si>
  <si>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</si>
  <si>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</si>
  <si>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</si>
  <si>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</si>
  <si>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</si>
  <si>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</si>
  <si>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</si>
  <si>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</si>
  <si>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</si>
  <si>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</si>
  <si>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</si>
  <si>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</si>
  <si>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</si>
  <si>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</si>
  <si>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</si>
  <si>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</si>
  <si>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</si>
  <si>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</si>
  <si>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</si>
  <si>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</si>
  <si>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</si>
  <si>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</si>
  <si>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</si>
  <si>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</si>
  <si>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</si>
  <si>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 xml:space="preserve">Wartość początkowa na koniec roku 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</si>
  <si>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</si>
  <si>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</si>
  <si>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</si>
  <si>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</si>
  <si>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>Treść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</si>
  <si>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</si>
  <si>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</si>
  <si>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</si>
  <si>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</si>
  <si>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</si>
  <si>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</si>
  <si>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</si>
  <si>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</si>
  <si>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</si>
  <si>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</si>
  <si>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</si>
  <si>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</si>
  <si>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</si>
  <si>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</si>
  <si>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</si>
  <si>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</si>
  <si>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</si>
  <si>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</si>
  <si>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</si>
  <si>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</si>
  <si>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</si>
  <si>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</si>
  <si>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</si>
  <si>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</si>
  <si>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</si>
  <si>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</si>
  <si>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</si>
  <si>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</si>
  <si>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</si>
  <si>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</si>
  <si>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</si>
  <si>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>Nazwa podmiotu</t>
  </si>
  <si>
    <t>…</t>
  </si>
  <si>
    <t>Razem</t>
  </si>
  <si>
    <t>Zysk/(strata) netto za rok zakończony dnia 31 grudnia poprzedniego roku</t>
  </si>
  <si>
    <t>Kapitały własne na dzień 31 grudnia poprzedniego roku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</si>
  <si>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</si>
  <si>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</si>
  <si>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</si>
  <si>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</si>
  <si>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</si>
  <si>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r>
      <t>Należności długoterminowe</t>
    </r>
    <r>
      <rPr>
        <sz val="10"/>
        <rFont val="Calibri"/>
        <family val="2"/>
        <charset val="238"/>
      </rPr>
      <t>:</t>
    </r>
  </si>
  <si>
    <t xml:space="preserve"> w tym należności finansowe (pożyczki zagrożone)</t>
  </si>
  <si>
    <t>2</t>
  </si>
  <si>
    <r>
      <t>Należności krótkoterminowe</t>
    </r>
    <r>
      <rPr>
        <sz val="10"/>
        <rFont val="Calibri"/>
        <family val="2"/>
        <charset val="238"/>
      </rPr>
      <t>:</t>
    </r>
  </si>
  <si>
    <t>w tym należności finansowe (pożyczki zagrożone)</t>
  </si>
  <si>
    <t>3</t>
  </si>
  <si>
    <t>Należności alimentacyjne</t>
  </si>
  <si>
    <t>Razem: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</si>
  <si>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</si>
  <si>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</si>
  <si>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</si>
  <si>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</si>
  <si>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</si>
  <si>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</si>
  <si>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</si>
  <si>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 xml:space="preserve">Rozwiązane 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</si>
  <si>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</si>
  <si>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</si>
  <si>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</si>
  <si>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</si>
  <si>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</si>
  <si>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</si>
  <si>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</si>
  <si>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</si>
  <si>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</si>
  <si>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</si>
  <si>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Inne rezerwy:</t>
  </si>
  <si>
    <t>o zasiedzenie</t>
  </si>
  <si>
    <t>z tyt. zwrotu nieruchomości</t>
  </si>
  <si>
    <t>za niedostarczenie lokalu socjalnego</t>
  </si>
  <si>
    <t>odszkod. z tytułu decyzji sprzedażowych lokali oraz z tytułu utraty wartości sprzedanych lokali, zapłaty za wykup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</si>
  <si>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</si>
  <si>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</si>
  <si>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</si>
  <si>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</si>
  <si>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</si>
  <si>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</si>
  <si>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</si>
  <si>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</si>
  <si>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</si>
  <si>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</si>
  <si>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</si>
  <si>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</si>
  <si>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</si>
  <si>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</si>
  <si>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</si>
  <si>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</si>
  <si>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</si>
  <si>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</si>
  <si>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</si>
  <si>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</si>
  <si>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</si>
  <si>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</si>
  <si>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</si>
  <si>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</si>
  <si>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</si>
  <si>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</si>
  <si>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</si>
  <si>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</si>
  <si>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</si>
  <si>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</si>
  <si>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</si>
  <si>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</si>
  <si>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</si>
  <si>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</si>
  <si>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</si>
  <si>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</si>
  <si>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</si>
  <si>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</si>
  <si>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</si>
  <si>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</si>
  <si>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</si>
  <si>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</si>
  <si>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</si>
  <si>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</si>
  <si>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</si>
  <si>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</si>
  <si>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</si>
  <si>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</si>
  <si>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</si>
  <si>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</si>
  <si>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</si>
  <si>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</si>
  <si>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</si>
  <si>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</si>
  <si>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</si>
  <si>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Tytuł zobowiązania warunkowego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</si>
  <si>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</si>
  <si>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</si>
  <si>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</si>
  <si>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</si>
  <si>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</si>
  <si>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</si>
  <si>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</si>
  <si>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</si>
  <si>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</si>
  <si>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</si>
  <si>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</si>
  <si>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</si>
  <si>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</si>
  <si>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</si>
  <si>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</si>
  <si>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</si>
  <si>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</si>
  <si>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</si>
  <si>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</si>
  <si>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</si>
  <si>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</si>
  <si>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</si>
  <si>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</si>
  <si>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</si>
  <si>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</si>
  <si>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</si>
  <si>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</si>
  <si>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</si>
  <si>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</si>
  <si>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</si>
  <si>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</si>
  <si>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</si>
  <si>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</si>
  <si>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</si>
  <si>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</si>
  <si>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</si>
  <si>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</si>
  <si>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</si>
  <si>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</si>
  <si>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</si>
  <si>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</si>
  <si>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</si>
  <si>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</si>
  <si>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</si>
  <si>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</si>
  <si>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</si>
  <si>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</si>
  <si>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</si>
  <si>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</si>
  <si>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</si>
  <si>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</si>
  <si>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</si>
  <si>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</si>
  <si>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</si>
  <si>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</si>
  <si>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</si>
  <si>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</si>
  <si>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</si>
  <si>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</si>
  <si>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</si>
  <si>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</si>
  <si>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</si>
  <si>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</si>
  <si>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</si>
  <si>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</si>
  <si>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</si>
  <si>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</si>
  <si>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</si>
  <si>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</si>
  <si>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</si>
  <si>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</si>
  <si>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</si>
  <si>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</si>
  <si>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</si>
  <si>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</si>
  <si>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</si>
  <si>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</si>
  <si>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</si>
  <si>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</si>
  <si>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</si>
  <si>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</si>
  <si>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II.2.2 Koszt wytworzenia środków trwałych w budowie poniesiony w okresie</t>
  </si>
  <si>
    <t>( środki trwałe wytworzone siłami własnymi )</t>
  </si>
  <si>
    <t>Rok poprzedni</t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</si>
  <si>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</si>
  <si>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t>Środki trwałe oddane do użytkowania na dzień bilansowy</t>
  </si>
  <si>
    <t>Środki trwałe w budowie na dzień bilansowy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</si>
  <si>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</si>
  <si>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</si>
  <si>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</si>
  <si>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</si>
  <si>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</si>
  <si>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</si>
  <si>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</si>
  <si>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</si>
  <si>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</si>
  <si>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</si>
  <si>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koszty związane z rosyjską agresją na Ukrainę, w tym koszty udzielonej pomocy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</si>
  <si>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</si>
  <si>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właściwemu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</si>
  <si>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</si>
  <si>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</si>
  <si>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</si>
  <si>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</si>
  <si>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</si>
  <si>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</si>
  <si>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</si>
  <si>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</si>
  <si>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</si>
  <si>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</si>
  <si>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</si>
  <si>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</si>
  <si>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</si>
  <si>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</si>
  <si>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</si>
  <si>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</si>
  <si>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</si>
  <si>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</si>
  <si>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</si>
  <si>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</si>
  <si>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</si>
  <si>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</si>
  <si>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</si>
  <si>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</si>
  <si>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</si>
  <si>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</si>
  <si>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</si>
  <si>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</si>
  <si>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</si>
  <si>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</si>
  <si>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</si>
  <si>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</si>
  <si>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</si>
  <si>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</si>
  <si>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</si>
  <si>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</si>
  <si>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</si>
  <si>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</si>
  <si>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</si>
  <si>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</si>
  <si>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</si>
  <si>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</si>
  <si>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</si>
  <si>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</si>
  <si>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>inne</t>
    </r>
    <r>
      <rPr>
        <i/>
        <strike/>
        <sz val="10"/>
        <rFont val="Calibri"/>
        <family val="2"/>
        <charset val="238"/>
      </rPr>
      <t/>
    </r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</si>
  <si>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</si>
  <si>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</si>
  <si>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</si>
  <si>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</si>
  <si>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</si>
  <si>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</si>
  <si>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</si>
  <si>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</si>
  <si>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</si>
  <si>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</si>
  <si>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</si>
  <si>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</si>
  <si>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</si>
  <si>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</si>
  <si>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</si>
  <si>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</si>
  <si>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</si>
  <si>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prawa wieczystego gruntów w prawo własności</t>
  </si>
  <si>
    <t>Dotacje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</si>
  <si>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</si>
  <si>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</si>
  <si>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</si>
  <si>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</si>
  <si>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 lub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</si>
  <si>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</si>
  <si>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</si>
  <si>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</si>
  <si>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</si>
  <si>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</si>
  <si>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</si>
  <si>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</si>
  <si>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</si>
  <si>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</si>
  <si>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</si>
  <si>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</si>
  <si>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</si>
  <si>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</si>
  <si>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</si>
  <si>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</si>
  <si>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operacyjne, w tym:</t>
  </si>
  <si>
    <t>umorzenie zaległości podatkowych w ramach pomocy publicznej</t>
  </si>
  <si>
    <t>utworzone rezerwy na zobowiązania</t>
  </si>
  <si>
    <t>zapłacone odszkodowania, kary i grzywny</t>
  </si>
  <si>
    <t>nieodpłatnie przekazane rzeczowe aktywa obrotowe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</si>
  <si>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</si>
  <si>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</si>
  <si>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</si>
  <si>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</si>
  <si>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</si>
  <si>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</si>
  <si>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</si>
  <si>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</si>
  <si>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</si>
  <si>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</si>
  <si>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</si>
  <si>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</si>
  <si>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</si>
  <si>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</si>
  <si>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</si>
  <si>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</si>
  <si>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</si>
  <si>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</si>
  <si>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</si>
  <si>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</si>
  <si>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</si>
  <si>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</si>
  <si>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</si>
  <si>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</si>
  <si>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</si>
  <si>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</si>
  <si>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</si>
  <si>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</si>
  <si>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Miejskie Przedsiębiorstwo Wodociągow i Kanalizacji w m.st. Warszawa</t>
  </si>
  <si>
    <t>Metro Warszawskie Sp. z o.o.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</si>
  <si>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</si>
  <si>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</si>
  <si>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</si>
  <si>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</si>
  <si>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</si>
  <si>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</si>
  <si>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</si>
  <si>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</si>
  <si>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</si>
  <si>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</si>
  <si>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</si>
  <si>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</si>
  <si>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</si>
  <si>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</si>
  <si>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</si>
  <si>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</si>
  <si>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</si>
  <si>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</si>
  <si>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</si>
  <si>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</si>
  <si>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</si>
  <si>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</si>
  <si>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sporządzony na dzień 31 grudnia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</si>
</sst>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#,##0.00;[Red]#,##0.00"/>
  </numFmts>
  <fonts count="4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name val="Book Antiqua"/>
      <family val="1"/>
      <charset val="238"/>
    </font>
    <font>
      <i/>
      <sz val="10"/>
      <color indexed="8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9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Book Antiqua"/>
      <family val="1"/>
      <charset val="238"/>
    </font>
    <font>
      <i/>
      <sz val="10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lightUp">
        <fgColor indexed="9"/>
        <bgColor indexed="2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6" fillId="3" borderId="0" applyNumberFormat="0" applyBorder="0" applyAlignment="0" applyProtection="0"/>
    <xf numFmtId="0" fontId="12" fillId="0" borderId="0"/>
    <xf numFmtId="0" fontId="18" fillId="0" borderId="0"/>
    <xf numFmtId="0" fontId="18" fillId="0" borderId="0"/>
    <xf numFmtId="164" fontId="1" fillId="0" borderId="0" applyFont="0" applyFill="0" applyBorder="0" applyAlignment="0" applyProtection="0"/>
  </cellStyleXfs>
  <cellXfs count="973">
    <xf numFmtId="0" fontId="0" fillId="0" borderId="0" xfId="0"/>
    <xf numFmtId="0" fontId="2" fillId="0" borderId="0" xfId="1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center" wrapText="1"/>
    </xf>
    <xf numFmtId="4" fontId="3" fillId="2" borderId="2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vertical="center"/>
    </xf>
    <xf numFmtId="4" fontId="3" fillId="2" borderId="2" xfId="1" applyNumberFormat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vertical="center" wrapText="1"/>
    </xf>
    <xf numFmtId="4" fontId="2" fillId="2" borderId="2" xfId="1" applyNumberFormat="1" applyFont="1" applyFill="1" applyBorder="1" applyAlignment="1">
      <alignment horizontal="right" vertical="center"/>
    </xf>
    <xf numFmtId="4" fontId="2" fillId="0" borderId="2" xfId="1" applyNumberFormat="1" applyFont="1" applyFill="1" applyBorder="1" applyAlignment="1">
      <alignment vertical="center"/>
    </xf>
    <xf numFmtId="2" fontId="3" fillId="2" borderId="2" xfId="1" applyNumberFormat="1" applyFont="1" applyFill="1" applyBorder="1" applyAlignment="1">
      <alignment horizontal="right" vertical="center"/>
    </xf>
    <xf numFmtId="4" fontId="2" fillId="0" borderId="2" xfId="1" applyNumberFormat="1" applyFont="1" applyFill="1" applyBorder="1" applyAlignment="1">
      <alignment horizontal="right" vertical="center"/>
    </xf>
    <xf numFmtId="4" fontId="3" fillId="2" borderId="2" xfId="1" applyNumberFormat="1" applyFont="1" applyFill="1" applyBorder="1" applyAlignment="1">
      <alignment vertical="center" wrapText="1"/>
    </xf>
    <xf numFmtId="4" fontId="3" fillId="2" borderId="2" xfId="1" applyNumberFormat="1" applyFont="1" applyFill="1" applyBorder="1" applyAlignment="1">
      <alignment vertical="center"/>
    </xf>
    <xf numFmtId="2" fontId="2" fillId="2" borderId="2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 wrapText="1"/>
    </xf>
    <xf numFmtId="0" fontId="5" fillId="2" borderId="2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/>
    </xf>
    <xf numFmtId="4" fontId="2" fillId="2" borderId="2" xfId="1" applyNumberFormat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right" vertical="center"/>
    </xf>
    <xf numFmtId="4" fontId="8" fillId="0" borderId="0" xfId="1" applyNumberFormat="1" applyFont="1" applyFill="1" applyBorder="1" applyAlignment="1">
      <alignment horizontal="right" vertical="center"/>
    </xf>
    <xf numFmtId="4" fontId="7" fillId="2" borderId="2" xfId="1" applyNumberFormat="1" applyFont="1" applyFill="1" applyBorder="1" applyAlignment="1">
      <alignment horizontal="right" vertical="center"/>
    </xf>
    <xf numFmtId="4" fontId="5" fillId="0" borderId="2" xfId="1" applyNumberFormat="1" applyFont="1" applyFill="1" applyBorder="1" applyAlignment="1">
      <alignment horizontal="right" vertical="center"/>
    </xf>
    <xf numFmtId="4" fontId="5" fillId="0" borderId="0" xfId="1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>
      <alignment horizontal="right" vertical="center"/>
    </xf>
    <xf numFmtId="2" fontId="7" fillId="2" borderId="2" xfId="1" applyNumberFormat="1" applyFont="1" applyFill="1" applyBorder="1" applyAlignment="1">
      <alignment horizontal="right" vertical="center"/>
    </xf>
    <xf numFmtId="2" fontId="5" fillId="0" borderId="2" xfId="1" applyNumberFormat="1" applyFont="1" applyFill="1" applyBorder="1" applyAlignment="1">
      <alignment horizontal="right" vertical="center"/>
    </xf>
    <xf numFmtId="2" fontId="5" fillId="0" borderId="0" xfId="1" applyNumberFormat="1" applyFont="1" applyFill="1" applyBorder="1" applyAlignment="1">
      <alignment horizontal="right" vertical="center"/>
    </xf>
    <xf numFmtId="4" fontId="10" fillId="2" borderId="2" xfId="1" applyNumberFormat="1" applyFont="1" applyFill="1" applyBorder="1" applyAlignment="1">
      <alignment horizontal="right" vertical="center"/>
    </xf>
    <xf numFmtId="4" fontId="10" fillId="0" borderId="0" xfId="1" applyNumberFormat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8" fillId="2" borderId="2" xfId="1" applyFont="1" applyFill="1" applyBorder="1" applyAlignment="1">
      <alignment horizontal="right" vertical="center"/>
    </xf>
    <xf numFmtId="0" fontId="10" fillId="2" borderId="2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7" fillId="2" borderId="2" xfId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4" fontId="8" fillId="2" borderId="16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 wrapText="1"/>
    </xf>
    <xf numFmtId="0" fontId="5" fillId="0" borderId="0" xfId="3" applyFont="1" applyAlignment="1">
      <alignment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 wrapText="1"/>
    </xf>
    <xf numFmtId="49" fontId="10" fillId="0" borderId="19" xfId="3" applyNumberFormat="1" applyFont="1" applyFill="1" applyBorder="1" applyAlignment="1">
      <alignment horizontal="left" vertical="center" wrapText="1"/>
    </xf>
    <xf numFmtId="4" fontId="10" fillId="0" borderId="19" xfId="3" applyNumberFormat="1" applyFont="1" applyFill="1" applyBorder="1" applyAlignment="1">
      <alignment vertical="center" wrapText="1"/>
    </xf>
    <xf numFmtId="4" fontId="10" fillId="0" borderId="19" xfId="3" applyNumberFormat="1" applyFont="1" applyBorder="1" applyAlignment="1">
      <alignment vertical="center" wrapText="1"/>
    </xf>
    <xf numFmtId="0" fontId="10" fillId="0" borderId="0" xfId="3" applyFont="1" applyAlignment="1">
      <alignment vertical="center" wrapText="1"/>
    </xf>
    <xf numFmtId="49" fontId="5" fillId="0" borderId="19" xfId="3" applyNumberFormat="1" applyFont="1" applyFill="1" applyBorder="1" applyAlignment="1">
      <alignment horizontal="left" vertical="center" wrapText="1"/>
    </xf>
    <xf numFmtId="4" fontId="5" fillId="0" borderId="19" xfId="3" applyNumberFormat="1" applyFont="1" applyFill="1" applyBorder="1" applyAlignment="1">
      <alignment vertical="center" wrapText="1"/>
    </xf>
    <xf numFmtId="4" fontId="5" fillId="0" borderId="19" xfId="3" applyNumberFormat="1" applyFont="1" applyBorder="1" applyAlignment="1">
      <alignment vertical="center" wrapText="1"/>
    </xf>
    <xf numFmtId="49" fontId="5" fillId="0" borderId="19" xfId="3" applyNumberFormat="1" applyFont="1" applyBorder="1" applyAlignment="1">
      <alignment horizontal="left" vertical="center" wrapText="1"/>
    </xf>
    <xf numFmtId="49" fontId="10" fillId="0" borderId="19" xfId="3" applyNumberFormat="1" applyFont="1" applyBorder="1" applyAlignment="1">
      <alignment horizontal="left" vertical="center" wrapText="1"/>
    </xf>
    <xf numFmtId="49" fontId="5" fillId="0" borderId="0" xfId="3" applyNumberFormat="1" applyFont="1" applyAlignment="1">
      <alignment horizontal="left" vertical="center" wrapText="1"/>
    </xf>
    <xf numFmtId="4" fontId="5" fillId="0" borderId="0" xfId="3" applyNumberFormat="1" applyFont="1" applyAlignment="1">
      <alignment vertical="center" wrapText="1"/>
    </xf>
    <xf numFmtId="1" fontId="5" fillId="0" borderId="0" xfId="3" applyNumberFormat="1" applyFont="1" applyAlignment="1">
      <alignment horizontal="left" vertical="center" wrapText="1"/>
    </xf>
    <xf numFmtId="1" fontId="5" fillId="0" borderId="0" xfId="3" applyNumberFormat="1" applyFont="1" applyAlignment="1">
      <alignment vertical="center" wrapText="1"/>
    </xf>
    <xf numFmtId="0" fontId="5" fillId="0" borderId="0" xfId="3" applyNumberFormat="1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4" fontId="5" fillId="0" borderId="0" xfId="3" applyNumberFormat="1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4" fontId="14" fillId="0" borderId="0" xfId="3" applyNumberFormat="1" applyFont="1" applyAlignment="1">
      <alignment horizontal="center" vertical="center" wrapText="1"/>
    </xf>
    <xf numFmtId="0" fontId="15" fillId="0" borderId="0" xfId="3" applyFont="1"/>
    <xf numFmtId="0" fontId="16" fillId="0" borderId="0" xfId="3" applyFont="1" applyAlignment="1"/>
    <xf numFmtId="0" fontId="17" fillId="0" borderId="0" xfId="3" applyFont="1" applyAlignment="1"/>
    <xf numFmtId="0" fontId="17" fillId="0" borderId="0" xfId="3" applyFont="1" applyAlignment="1">
      <alignment horizontal="left"/>
    </xf>
    <xf numFmtId="0" fontId="17" fillId="0" borderId="0" xfId="3" applyFont="1" applyAlignment="1">
      <alignment vertical="top"/>
    </xf>
    <xf numFmtId="4" fontId="16" fillId="0" borderId="0" xfId="3" applyNumberFormat="1" applyFont="1" applyAlignment="1">
      <alignment horizontal="left"/>
    </xf>
    <xf numFmtId="0" fontId="16" fillId="0" borderId="0" xfId="4" applyFont="1" applyAlignment="1">
      <alignment horizontal="left" wrapText="1"/>
    </xf>
    <xf numFmtId="0" fontId="19" fillId="0" borderId="0" xfId="4" applyFont="1" applyAlignment="1">
      <alignment vertical="top" wrapText="1"/>
    </xf>
    <xf numFmtId="4" fontId="21" fillId="0" borderId="0" xfId="3" applyNumberFormat="1" applyFont="1" applyAlignment="1">
      <alignment vertical="center"/>
    </xf>
    <xf numFmtId="0" fontId="15" fillId="0" borderId="25" xfId="3" applyFont="1" applyFill="1" applyBorder="1" applyAlignment="1">
      <alignment horizontal="center" wrapText="1"/>
    </xf>
    <xf numFmtId="0" fontId="15" fillId="0" borderId="24" xfId="3" applyFont="1" applyFill="1" applyBorder="1" applyAlignment="1">
      <alignment horizontal="center" wrapText="1"/>
    </xf>
    <xf numFmtId="0" fontId="16" fillId="0" borderId="0" xfId="3" applyFont="1" applyAlignment="1">
      <alignment vertical="center"/>
    </xf>
    <xf numFmtId="0" fontId="24" fillId="0" borderId="40" xfId="3" applyFont="1" applyFill="1" applyBorder="1" applyAlignment="1">
      <alignment wrapText="1"/>
    </xf>
    <xf numFmtId="4" fontId="15" fillId="0" borderId="2" xfId="3" applyNumberFormat="1" applyFont="1" applyFill="1" applyBorder="1" applyAlignment="1">
      <alignment horizontal="right"/>
    </xf>
    <xf numFmtId="4" fontId="15" fillId="0" borderId="41" xfId="3" applyNumberFormat="1" applyFont="1" applyFill="1" applyBorder="1" applyAlignment="1">
      <alignment horizontal="right"/>
    </xf>
    <xf numFmtId="0" fontId="15" fillId="0" borderId="40" xfId="3" applyFont="1" applyFill="1" applyBorder="1"/>
    <xf numFmtId="0" fontId="22" fillId="0" borderId="40" xfId="3" applyFont="1" applyFill="1" applyBorder="1"/>
    <xf numFmtId="2" fontId="22" fillId="0" borderId="2" xfId="3" applyNumberFormat="1" applyFont="1" applyFill="1" applyBorder="1" applyAlignment="1">
      <alignment horizontal="right"/>
    </xf>
    <xf numFmtId="4" fontId="22" fillId="0" borderId="2" xfId="3" applyNumberFormat="1" applyFont="1" applyFill="1" applyBorder="1" applyAlignment="1">
      <alignment horizontal="right"/>
    </xf>
    <xf numFmtId="4" fontId="22" fillId="0" borderId="41" xfId="3" applyNumberFormat="1" applyFont="1" applyFill="1" applyBorder="1" applyAlignment="1">
      <alignment horizontal="right"/>
    </xf>
    <xf numFmtId="4" fontId="22" fillId="0" borderId="1" xfId="3" applyNumberFormat="1" applyFont="1" applyFill="1" applyBorder="1" applyAlignment="1">
      <alignment horizontal="right"/>
    </xf>
    <xf numFmtId="2" fontId="22" fillId="0" borderId="1" xfId="3" applyNumberFormat="1" applyFont="1" applyFill="1" applyBorder="1" applyAlignment="1">
      <alignment horizontal="right"/>
    </xf>
    <xf numFmtId="4" fontId="15" fillId="0" borderId="19" xfId="3" applyNumberFormat="1" applyFont="1" applyFill="1" applyBorder="1" applyAlignment="1">
      <alignment horizontal="right"/>
    </xf>
    <xf numFmtId="4" fontId="15" fillId="0" borderId="39" xfId="3" applyNumberFormat="1" applyFont="1" applyFill="1" applyBorder="1" applyAlignment="1">
      <alignment horizontal="right"/>
    </xf>
    <xf numFmtId="0" fontId="15" fillId="4" borderId="40" xfId="3" applyFont="1" applyFill="1" applyBorder="1"/>
    <xf numFmtId="4" fontId="15" fillId="4" borderId="2" xfId="3" applyNumberFormat="1" applyFont="1" applyFill="1" applyBorder="1" applyAlignment="1">
      <alignment horizontal="right"/>
    </xf>
    <xf numFmtId="4" fontId="15" fillId="4" borderId="41" xfId="3" applyNumberFormat="1" applyFont="1" applyFill="1" applyBorder="1" applyAlignment="1">
      <alignment horizontal="right"/>
    </xf>
    <xf numFmtId="0" fontId="15" fillId="4" borderId="42" xfId="3" applyFont="1" applyFill="1" applyBorder="1"/>
    <xf numFmtId="4" fontId="15" fillId="4" borderId="43" xfId="3" applyNumberFormat="1" applyFont="1" applyFill="1" applyBorder="1" applyAlignment="1">
      <alignment horizontal="right"/>
    </xf>
    <xf numFmtId="4" fontId="15" fillId="4" borderId="44" xfId="3" applyNumberFormat="1" applyFont="1" applyFill="1" applyBorder="1" applyAlignment="1">
      <alignment horizontal="right"/>
    </xf>
    <xf numFmtId="0" fontId="22" fillId="0" borderId="0" xfId="3" applyFont="1" applyFill="1" applyBorder="1"/>
    <xf numFmtId="4" fontId="15" fillId="0" borderId="0" xfId="3" applyNumberFormat="1" applyFont="1" applyFill="1" applyBorder="1" applyAlignment="1">
      <alignment horizontal="right"/>
    </xf>
    <xf numFmtId="0" fontId="20" fillId="0" borderId="0" xfId="3" applyFont="1" applyAlignment="1">
      <alignment horizontal="left"/>
    </xf>
    <xf numFmtId="0" fontId="15" fillId="0" borderId="0" xfId="3" applyFont="1" applyAlignment="1">
      <alignment horizontal="left"/>
    </xf>
    <xf numFmtId="0" fontId="16" fillId="0" borderId="0" xfId="3" applyFont="1"/>
    <xf numFmtId="4" fontId="15" fillId="5" borderId="52" xfId="3" applyNumberFormat="1" applyFont="1" applyFill="1" applyBorder="1" applyAlignment="1">
      <alignment horizontal="right"/>
    </xf>
    <xf numFmtId="4" fontId="15" fillId="6" borderId="52" xfId="3" applyNumberFormat="1" applyFont="1" applyFill="1" applyBorder="1" applyAlignment="1">
      <alignment horizontal="right"/>
    </xf>
    <xf numFmtId="4" fontId="22" fillId="0" borderId="52" xfId="3" applyNumberFormat="1" applyFont="1" applyBorder="1" applyAlignment="1">
      <alignment horizontal="right"/>
    </xf>
    <xf numFmtId="4" fontId="22" fillId="0" borderId="55" xfId="3" applyNumberFormat="1" applyFont="1" applyBorder="1" applyAlignment="1">
      <alignment horizontal="right"/>
    </xf>
    <xf numFmtId="4" fontId="15" fillId="6" borderId="51" xfId="3" applyNumberFormat="1" applyFont="1" applyFill="1" applyBorder="1" applyAlignment="1">
      <alignment horizontal="right"/>
    </xf>
    <xf numFmtId="4" fontId="22" fillId="0" borderId="52" xfId="3" applyNumberFormat="1" applyFont="1" applyFill="1" applyBorder="1" applyAlignment="1">
      <alignment horizontal="right"/>
    </xf>
    <xf numFmtId="4" fontId="15" fillId="0" borderId="52" xfId="3" applyNumberFormat="1" applyFont="1" applyFill="1" applyBorder="1" applyAlignment="1">
      <alignment horizontal="right"/>
    </xf>
    <xf numFmtId="4" fontId="15" fillId="5" borderId="59" xfId="3" applyNumberFormat="1" applyFont="1" applyFill="1" applyBorder="1" applyAlignment="1">
      <alignment horizontal="right"/>
    </xf>
    <xf numFmtId="0" fontId="16" fillId="0" borderId="0" xfId="5" applyFont="1" applyFill="1" applyAlignment="1" applyProtection="1">
      <alignment vertical="center" wrapText="1"/>
    </xf>
    <xf numFmtId="0" fontId="16" fillId="0" borderId="0" xfId="5" applyFont="1" applyFill="1" applyAlignment="1" applyProtection="1">
      <alignment vertical="center"/>
    </xf>
    <xf numFmtId="0" fontId="17" fillId="4" borderId="60" xfId="5" applyFont="1" applyFill="1" applyBorder="1" applyAlignment="1" applyProtection="1">
      <alignment horizontal="center" vertical="center" wrapText="1"/>
    </xf>
    <xf numFmtId="4" fontId="17" fillId="4" borderId="60" xfId="5" applyNumberFormat="1" applyFont="1" applyFill="1" applyBorder="1" applyAlignment="1" applyProtection="1">
      <alignment horizontal="center" vertical="center" wrapText="1"/>
    </xf>
    <xf numFmtId="0" fontId="17" fillId="4" borderId="28" xfId="5" applyFont="1" applyFill="1" applyBorder="1" applyAlignment="1" applyProtection="1">
      <alignment horizontal="center" vertical="center" wrapText="1"/>
    </xf>
    <xf numFmtId="0" fontId="17" fillId="0" borderId="49" xfId="5" applyFont="1" applyFill="1" applyBorder="1" applyAlignment="1" applyProtection="1">
      <alignment horizontal="left" vertical="center"/>
    </xf>
    <xf numFmtId="4" fontId="17" fillId="0" borderId="49" xfId="5" applyNumberFormat="1" applyFont="1" applyFill="1" applyBorder="1" applyAlignment="1" applyProtection="1">
      <alignment horizontal="center" vertical="center" wrapText="1"/>
    </xf>
    <xf numFmtId="0" fontId="17" fillId="0" borderId="48" xfId="5" applyFont="1" applyFill="1" applyBorder="1" applyAlignment="1" applyProtection="1">
      <alignment horizontal="center" vertical="center" wrapText="1"/>
    </xf>
    <xf numFmtId="0" fontId="17" fillId="4" borderId="61" xfId="5" applyFont="1" applyFill="1" applyBorder="1" applyAlignment="1" applyProtection="1">
      <alignment vertical="center" wrapText="1"/>
    </xf>
    <xf numFmtId="4" fontId="17" fillId="4" borderId="61" xfId="5" applyNumberFormat="1" applyFont="1" applyFill="1" applyBorder="1" applyAlignment="1" applyProtection="1">
      <alignment vertical="center"/>
    </xf>
    <xf numFmtId="4" fontId="17" fillId="4" borderId="62" xfId="5" applyNumberFormat="1" applyFont="1" applyFill="1" applyBorder="1" applyAlignment="1" applyProtection="1">
      <alignment vertical="center"/>
    </xf>
    <xf numFmtId="0" fontId="17" fillId="0" borderId="63" xfId="5" applyFont="1" applyFill="1" applyBorder="1" applyAlignment="1" applyProtection="1">
      <alignment vertical="center" wrapText="1"/>
    </xf>
    <xf numFmtId="4" fontId="17" fillId="0" borderId="63" xfId="5" applyNumberFormat="1" applyFont="1" applyFill="1" applyBorder="1" applyAlignment="1" applyProtection="1">
      <alignment vertical="center"/>
    </xf>
    <xf numFmtId="4" fontId="17" fillId="0" borderId="64" xfId="5" applyNumberFormat="1" applyFont="1" applyFill="1" applyBorder="1" applyAlignment="1" applyProtection="1">
      <alignment vertical="center"/>
    </xf>
    <xf numFmtId="0" fontId="16" fillId="0" borderId="65" xfId="5" applyFont="1" applyFill="1" applyBorder="1" applyAlignment="1" applyProtection="1">
      <alignment vertical="center" wrapText="1"/>
    </xf>
    <xf numFmtId="4" fontId="16" fillId="0" borderId="65" xfId="5" applyNumberFormat="1" applyFont="1" applyFill="1" applyBorder="1" applyAlignment="1" applyProtection="1">
      <alignment vertical="center"/>
      <protection locked="0"/>
    </xf>
    <xf numFmtId="4" fontId="16" fillId="0" borderId="66" xfId="5" applyNumberFormat="1" applyFont="1" applyFill="1" applyBorder="1" applyAlignment="1" applyProtection="1">
      <alignment vertical="center"/>
    </xf>
    <xf numFmtId="0" fontId="16" fillId="0" borderId="65" xfId="5" quotePrefix="1" applyFont="1" applyFill="1" applyBorder="1" applyAlignment="1" applyProtection="1">
      <alignment vertical="center" wrapText="1"/>
      <protection locked="0"/>
    </xf>
    <xf numFmtId="0" fontId="17" fillId="4" borderId="67" xfId="5" applyFont="1" applyFill="1" applyBorder="1" applyAlignment="1" applyProtection="1">
      <alignment vertical="center" wrapText="1"/>
    </xf>
    <xf numFmtId="4" fontId="17" fillId="4" borderId="67" xfId="5" applyNumberFormat="1" applyFont="1" applyFill="1" applyBorder="1" applyAlignment="1" applyProtection="1">
      <alignment vertical="center"/>
    </xf>
    <xf numFmtId="4" fontId="17" fillId="4" borderId="68" xfId="5" applyNumberFormat="1" applyFont="1" applyFill="1" applyBorder="1" applyAlignment="1" applyProtection="1">
      <alignment vertical="center"/>
    </xf>
    <xf numFmtId="0" fontId="17" fillId="0" borderId="47" xfId="5" applyFont="1" applyFill="1" applyBorder="1" applyAlignment="1" applyProtection="1">
      <alignment horizontal="left" vertical="center"/>
    </xf>
    <xf numFmtId="0" fontId="16" fillId="0" borderId="0" xfId="5" applyFont="1" applyFill="1" applyBorder="1" applyAlignment="1" applyProtection="1">
      <alignment vertical="center"/>
    </xf>
    <xf numFmtId="0" fontId="16" fillId="0" borderId="48" xfId="5" applyFont="1" applyFill="1" applyBorder="1" applyAlignment="1" applyProtection="1">
      <alignment vertical="center"/>
    </xf>
    <xf numFmtId="4" fontId="27" fillId="0" borderId="63" xfId="5" applyNumberFormat="1" applyFont="1" applyFill="1" applyBorder="1" applyAlignment="1" applyProtection="1">
      <alignment vertical="center"/>
    </xf>
    <xf numFmtId="0" fontId="15" fillId="4" borderId="69" xfId="3" applyFont="1" applyFill="1" applyBorder="1" applyAlignment="1">
      <alignment horizontal="left" wrapText="1"/>
    </xf>
    <xf numFmtId="4" fontId="24" fillId="4" borderId="61" xfId="5" applyNumberFormat="1" applyFont="1" applyFill="1" applyBorder="1" applyAlignment="1">
      <alignment vertical="center"/>
    </xf>
    <xf numFmtId="0" fontId="15" fillId="4" borderId="57" xfId="3" applyFont="1" applyFill="1" applyBorder="1" applyAlignment="1">
      <alignment horizontal="left" wrapText="1"/>
    </xf>
    <xf numFmtId="4" fontId="24" fillId="4" borderId="70" xfId="5" applyNumberFormat="1" applyFont="1" applyFill="1" applyBorder="1" applyAlignment="1">
      <alignment vertical="center"/>
    </xf>
    <xf numFmtId="0" fontId="15" fillId="5" borderId="71" xfId="3" applyFont="1" applyFill="1" applyBorder="1" applyAlignment="1">
      <alignment horizontal="center" wrapText="1"/>
    </xf>
    <xf numFmtId="0" fontId="15" fillId="5" borderId="72" xfId="3" applyFont="1" applyFill="1" applyBorder="1" applyAlignment="1">
      <alignment horizontal="center" wrapText="1"/>
    </xf>
    <xf numFmtId="0" fontId="15" fillId="5" borderId="73" xfId="3" applyFont="1" applyFill="1" applyBorder="1" applyAlignment="1">
      <alignment horizontal="center" wrapText="1"/>
    </xf>
    <xf numFmtId="0" fontId="22" fillId="0" borderId="40" xfId="3" applyFont="1" applyBorder="1" applyAlignment="1">
      <alignment wrapText="1"/>
    </xf>
    <xf numFmtId="4" fontId="22" fillId="0" borderId="2" xfId="3" applyNumberFormat="1" applyFont="1" applyBorder="1" applyAlignment="1">
      <alignment horizontal="right"/>
    </xf>
    <xf numFmtId="4" fontId="22" fillId="0" borderId="41" xfId="3" applyNumberFormat="1" applyFont="1" applyFill="1" applyBorder="1" applyAlignment="1">
      <alignment horizontal="center"/>
    </xf>
    <xf numFmtId="0" fontId="22" fillId="0" borderId="74" xfId="3" applyFont="1" applyBorder="1" applyAlignment="1">
      <alignment wrapText="1"/>
    </xf>
    <xf numFmtId="0" fontId="22" fillId="0" borderId="1" xfId="3" applyFont="1" applyBorder="1" applyAlignment="1">
      <alignment wrapText="1"/>
    </xf>
    <xf numFmtId="0" fontId="22" fillId="0" borderId="75" xfId="3" applyFont="1" applyFill="1" applyBorder="1" applyAlignment="1">
      <alignment horizontal="center" wrapText="1"/>
    </xf>
    <xf numFmtId="0" fontId="22" fillId="0" borderId="76" xfId="3" applyFont="1" applyBorder="1" applyAlignment="1">
      <alignment wrapText="1"/>
    </xf>
    <xf numFmtId="4" fontId="22" fillId="0" borderId="77" xfId="3" applyNumberFormat="1" applyFont="1" applyBorder="1" applyAlignment="1">
      <alignment horizontal="right"/>
    </xf>
    <xf numFmtId="2" fontId="22" fillId="0" borderId="77" xfId="3" applyNumberFormat="1" applyFont="1" applyBorder="1" applyAlignment="1">
      <alignment horizontal="right"/>
    </xf>
    <xf numFmtId="2" fontId="22" fillId="0" borderId="78" xfId="3" applyNumberFormat="1" applyFont="1" applyFill="1" applyBorder="1" applyAlignment="1">
      <alignment horizontal="center"/>
    </xf>
    <xf numFmtId="0" fontId="15" fillId="5" borderId="82" xfId="3" applyFont="1" applyFill="1" applyBorder="1" applyAlignment="1">
      <alignment horizontal="center" wrapText="1"/>
    </xf>
    <xf numFmtId="0" fontId="15" fillId="5" borderId="19" xfId="3" applyFont="1" applyFill="1" applyBorder="1" applyAlignment="1">
      <alignment horizontal="center" wrapText="1"/>
    </xf>
    <xf numFmtId="0" fontId="15" fillId="5" borderId="64" xfId="3" applyFont="1" applyFill="1" applyBorder="1" applyAlignment="1">
      <alignment horizontal="center" wrapText="1"/>
    </xf>
    <xf numFmtId="0" fontId="15" fillId="5" borderId="83" xfId="3" applyFont="1" applyFill="1" applyBorder="1" applyAlignment="1">
      <alignment horizontal="center" wrapText="1"/>
    </xf>
    <xf numFmtId="0" fontId="15" fillId="5" borderId="84" xfId="3" applyFont="1" applyFill="1" applyBorder="1" applyAlignment="1">
      <alignment horizontal="center" wrapText="1"/>
    </xf>
    <xf numFmtId="0" fontId="15" fillId="5" borderId="85" xfId="3" applyFont="1" applyFill="1" applyBorder="1" applyAlignment="1">
      <alignment horizontal="center" wrapText="1"/>
    </xf>
    <xf numFmtId="0" fontId="15" fillId="0" borderId="63" xfId="3" applyFont="1" applyBorder="1" applyAlignment="1">
      <alignment wrapText="1"/>
    </xf>
    <xf numFmtId="4" fontId="15" fillId="0" borderId="82" xfId="3" applyNumberFormat="1" applyFont="1" applyBorder="1" applyAlignment="1">
      <alignment horizontal="right"/>
    </xf>
    <xf numFmtId="4" fontId="15" fillId="0" borderId="19" xfId="3" applyNumberFormat="1" applyFont="1" applyBorder="1" applyAlignment="1">
      <alignment horizontal="right"/>
    </xf>
    <xf numFmtId="4" fontId="21" fillId="0" borderId="19" xfId="3" applyNumberFormat="1" applyFont="1" applyBorder="1" applyAlignment="1">
      <alignment vertical="center"/>
    </xf>
    <xf numFmtId="4" fontId="21" fillId="0" borderId="64" xfId="3" applyNumberFormat="1" applyFont="1" applyBorder="1" applyAlignment="1">
      <alignment vertical="center"/>
    </xf>
    <xf numFmtId="4" fontId="21" fillId="0" borderId="86" xfId="3" applyNumberFormat="1" applyFont="1" applyBorder="1" applyAlignment="1">
      <alignment vertical="center"/>
    </xf>
    <xf numFmtId="4" fontId="15" fillId="0" borderId="64" xfId="3" applyNumberFormat="1" applyFont="1" applyBorder="1" applyAlignment="1">
      <alignment horizontal="right"/>
    </xf>
    <xf numFmtId="0" fontId="29" fillId="0" borderId="63" xfId="3" applyFont="1" applyFill="1" applyBorder="1" applyAlignment="1">
      <alignment vertical="center" wrapText="1"/>
    </xf>
    <xf numFmtId="2" fontId="22" fillId="0" borderId="82" xfId="3" applyNumberFormat="1" applyFont="1" applyBorder="1" applyAlignment="1">
      <alignment wrapText="1"/>
    </xf>
    <xf numFmtId="2" fontId="22" fillId="0" borderId="19" xfId="3" applyNumberFormat="1" applyFont="1" applyBorder="1" applyAlignment="1">
      <alignment wrapText="1"/>
    </xf>
    <xf numFmtId="2" fontId="22" fillId="0" borderId="64" xfId="3" applyNumberFormat="1" applyFont="1" applyBorder="1" applyAlignment="1">
      <alignment wrapText="1"/>
    </xf>
    <xf numFmtId="0" fontId="29" fillId="0" borderId="70" xfId="3" applyFont="1" applyFill="1" applyBorder="1" applyAlignment="1">
      <alignment vertical="center" wrapText="1"/>
    </xf>
    <xf numFmtId="4" fontId="22" fillId="0" borderId="87" xfId="3" applyNumberFormat="1" applyFont="1" applyBorder="1" applyAlignment="1">
      <alignment horizontal="right"/>
    </xf>
    <xf numFmtId="2" fontId="22" fillId="0" borderId="88" xfId="3" applyNumberFormat="1" applyFont="1" applyBorder="1" applyAlignment="1">
      <alignment horizontal="right"/>
    </xf>
    <xf numFmtId="4" fontId="21" fillId="0" borderId="88" xfId="3" applyNumberFormat="1" applyFont="1" applyBorder="1" applyAlignment="1">
      <alignment vertical="center"/>
    </xf>
    <xf numFmtId="4" fontId="21" fillId="0" borderId="68" xfId="3" applyNumberFormat="1" applyFont="1" applyBorder="1" applyAlignment="1">
      <alignment vertical="center"/>
    </xf>
    <xf numFmtId="4" fontId="21" fillId="0" borderId="87" xfId="3" applyNumberFormat="1" applyFont="1" applyBorder="1" applyAlignment="1">
      <alignment vertical="center"/>
    </xf>
    <xf numFmtId="2" fontId="22" fillId="0" borderId="68" xfId="3" applyNumberFormat="1" applyFont="1" applyBorder="1" applyAlignment="1">
      <alignment horizontal="right"/>
    </xf>
    <xf numFmtId="0" fontId="15" fillId="4" borderId="67" xfId="3" applyFont="1" applyFill="1" applyBorder="1" applyAlignment="1">
      <alignment wrapText="1"/>
    </xf>
    <xf numFmtId="4" fontId="15" fillId="4" borderId="89" xfId="3" applyNumberFormat="1" applyFont="1" applyFill="1" applyBorder="1" applyAlignment="1">
      <alignment horizontal="right"/>
    </xf>
    <xf numFmtId="4" fontId="15" fillId="4" borderId="90" xfId="3" applyNumberFormat="1" applyFont="1" applyFill="1" applyBorder="1" applyAlignment="1">
      <alignment horizontal="right"/>
    </xf>
    <xf numFmtId="4" fontId="15" fillId="4" borderId="91" xfId="3" applyNumberFormat="1" applyFont="1" applyFill="1" applyBorder="1" applyAlignment="1">
      <alignment horizontal="right"/>
    </xf>
    <xf numFmtId="4" fontId="15" fillId="4" borderId="25" xfId="3" applyNumberFormat="1" applyFont="1" applyFill="1" applyBorder="1" applyAlignment="1">
      <alignment horizontal="right"/>
    </xf>
    <xf numFmtId="4" fontId="15" fillId="4" borderId="92" xfId="3" applyNumberFormat="1" applyFont="1" applyFill="1" applyBorder="1" applyAlignment="1">
      <alignment horizontal="right"/>
    </xf>
    <xf numFmtId="0" fontId="22" fillId="5" borderId="93" xfId="3" applyFont="1" applyFill="1" applyBorder="1" applyAlignment="1">
      <alignment horizontal="center" wrapText="1"/>
    </xf>
    <xf numFmtId="0" fontId="22" fillId="0" borderId="87" xfId="3" applyFont="1" applyBorder="1" applyAlignment="1">
      <alignment wrapText="1"/>
    </xf>
    <xf numFmtId="4" fontId="22" fillId="0" borderId="88" xfId="3" applyNumberFormat="1" applyFont="1" applyBorder="1" applyAlignment="1">
      <alignment horizontal="right"/>
    </xf>
    <xf numFmtId="4" fontId="22" fillId="0" borderId="94" xfId="3" applyNumberFormat="1" applyFont="1" applyBorder="1" applyAlignment="1">
      <alignment horizontal="right"/>
    </xf>
    <xf numFmtId="4" fontId="22" fillId="0" borderId="41" xfId="3" applyNumberFormat="1" applyFont="1" applyBorder="1" applyAlignment="1">
      <alignment horizontal="right"/>
    </xf>
    <xf numFmtId="4" fontId="22" fillId="0" borderId="1" xfId="3" applyNumberFormat="1" applyFont="1" applyBorder="1" applyAlignment="1">
      <alignment horizontal="right"/>
    </xf>
    <xf numFmtId="4" fontId="22" fillId="0" borderId="75" xfId="3" applyNumberFormat="1" applyFont="1" applyBorder="1" applyAlignment="1">
      <alignment horizontal="right"/>
    </xf>
    <xf numFmtId="4" fontId="22" fillId="0" borderId="11" xfId="3" applyNumberFormat="1" applyFont="1" applyFill="1" applyBorder="1" applyAlignment="1">
      <alignment horizontal="right"/>
    </xf>
    <xf numFmtId="4" fontId="22" fillId="0" borderId="35" xfId="3" applyNumberFormat="1" applyFont="1" applyFill="1" applyBorder="1" applyAlignment="1">
      <alignment horizontal="right"/>
    </xf>
    <xf numFmtId="4" fontId="22" fillId="0" borderId="43" xfId="3" applyNumberFormat="1" applyFont="1" applyFill="1" applyBorder="1" applyAlignment="1">
      <alignment horizontal="right"/>
    </xf>
    <xf numFmtId="4" fontId="22" fillId="0" borderId="44" xfId="3" applyNumberFormat="1" applyFont="1" applyFill="1" applyBorder="1" applyAlignment="1">
      <alignment horizontal="right"/>
    </xf>
    <xf numFmtId="4" fontId="24" fillId="0" borderId="0" xfId="3" applyNumberFormat="1" applyFont="1" applyAlignment="1">
      <alignment vertical="center" wrapText="1"/>
    </xf>
    <xf numFmtId="4" fontId="21" fillId="0" borderId="0" xfId="3" applyNumberFormat="1" applyFont="1" applyAlignment="1">
      <alignment vertical="center" wrapText="1"/>
    </xf>
    <xf numFmtId="4" fontId="24" fillId="8" borderId="60" xfId="3" applyNumberFormat="1" applyFont="1" applyFill="1" applyBorder="1" applyAlignment="1">
      <alignment horizontal="center" vertical="center" wrapText="1"/>
    </xf>
    <xf numFmtId="4" fontId="24" fillId="8" borderId="27" xfId="3" applyNumberFormat="1" applyFont="1" applyFill="1" applyBorder="1" applyAlignment="1">
      <alignment horizontal="center" vertical="center" wrapText="1"/>
    </xf>
    <xf numFmtId="4" fontId="17" fillId="4" borderId="27" xfId="3" applyNumberFormat="1" applyFont="1" applyFill="1" applyBorder="1" applyAlignment="1">
      <alignment horizontal="center" vertical="center" wrapText="1"/>
    </xf>
    <xf numFmtId="4" fontId="17" fillId="4" borderId="60" xfId="3" applyNumberFormat="1" applyFont="1" applyFill="1" applyBorder="1" applyAlignment="1">
      <alignment horizontal="center" vertical="center" wrapText="1"/>
    </xf>
    <xf numFmtId="4" fontId="17" fillId="4" borderId="28" xfId="3" applyNumberFormat="1" applyFont="1" applyFill="1" applyBorder="1" applyAlignment="1">
      <alignment horizontal="center" vertical="center" wrapText="1"/>
    </xf>
    <xf numFmtId="4" fontId="24" fillId="0" borderId="61" xfId="3" applyNumberFormat="1" applyFont="1" applyFill="1" applyBorder="1" applyAlignment="1">
      <alignment vertical="center"/>
    </xf>
    <xf numFmtId="4" fontId="24" fillId="0" borderId="80" xfId="3" applyNumberFormat="1" applyFont="1" applyBorder="1" applyAlignment="1">
      <alignment vertical="center"/>
    </xf>
    <xf numFmtId="4" fontId="24" fillId="0" borderId="61" xfId="3" applyNumberFormat="1" applyFont="1" applyBorder="1" applyAlignment="1">
      <alignment vertical="center"/>
    </xf>
    <xf numFmtId="4" fontId="24" fillId="0" borderId="62" xfId="3" applyNumberFormat="1" applyFont="1" applyBorder="1" applyAlignment="1">
      <alignment vertical="center"/>
    </xf>
    <xf numFmtId="4" fontId="24" fillId="0" borderId="86" xfId="3" applyNumberFormat="1" applyFont="1" applyBorder="1" applyAlignment="1">
      <alignment vertical="center"/>
    </xf>
    <xf numFmtId="4" fontId="24" fillId="0" borderId="98" xfId="3" applyNumberFormat="1" applyFont="1" applyBorder="1" applyAlignment="1">
      <alignment vertical="center"/>
    </xf>
    <xf numFmtId="4" fontId="24" fillId="0" borderId="63" xfId="3" applyNumberFormat="1" applyFont="1" applyFill="1" applyBorder="1" applyAlignment="1">
      <alignment vertical="center"/>
    </xf>
    <xf numFmtId="4" fontId="24" fillId="0" borderId="99" xfId="3" applyNumberFormat="1" applyFont="1" applyBorder="1" applyAlignment="1">
      <alignment vertical="center"/>
    </xf>
    <xf numFmtId="4" fontId="24" fillId="0" borderId="63" xfId="3" applyNumberFormat="1" applyFont="1" applyBorder="1" applyAlignment="1">
      <alignment vertical="center"/>
    </xf>
    <xf numFmtId="4" fontId="24" fillId="0" borderId="64" xfId="3" applyNumberFormat="1" applyFont="1" applyBorder="1" applyAlignment="1">
      <alignment vertical="center"/>
    </xf>
    <xf numFmtId="4" fontId="21" fillId="0" borderId="98" xfId="3" applyNumberFormat="1" applyFont="1" applyBorder="1" applyAlignment="1">
      <alignment vertical="center"/>
    </xf>
    <xf numFmtId="3" fontId="21" fillId="0" borderId="63" xfId="3" applyNumberFormat="1" applyFont="1" applyFill="1" applyBorder="1" applyAlignment="1">
      <alignment vertical="center"/>
    </xf>
    <xf numFmtId="4" fontId="21" fillId="0" borderId="99" xfId="3" applyNumberFormat="1" applyFont="1" applyBorder="1" applyAlignment="1">
      <alignment vertical="center"/>
    </xf>
    <xf numFmtId="4" fontId="21" fillId="0" borderId="63" xfId="3" applyNumberFormat="1" applyFont="1" applyBorder="1" applyAlignment="1">
      <alignment vertical="center"/>
    </xf>
    <xf numFmtId="4" fontId="21" fillId="0" borderId="100" xfId="3" applyNumberFormat="1" applyFont="1" applyBorder="1" applyAlignment="1">
      <alignment vertical="center"/>
    </xf>
    <xf numFmtId="4" fontId="21" fillId="0" borderId="17" xfId="3" applyNumberFormat="1" applyFont="1" applyBorder="1" applyAlignment="1">
      <alignment vertical="center"/>
    </xf>
    <xf numFmtId="3" fontId="21" fillId="0" borderId="101" xfId="3" applyNumberFormat="1" applyFont="1" applyFill="1" applyBorder="1" applyAlignment="1">
      <alignment vertical="center"/>
    </xf>
    <xf numFmtId="4" fontId="21" fillId="0" borderId="102" xfId="3" applyNumberFormat="1" applyFont="1" applyBorder="1" applyAlignment="1">
      <alignment vertical="center"/>
    </xf>
    <xf numFmtId="4" fontId="21" fillId="0" borderId="101" xfId="3" applyNumberFormat="1" applyFont="1" applyBorder="1" applyAlignment="1">
      <alignment vertical="center"/>
    </xf>
    <xf numFmtId="4" fontId="21" fillId="0" borderId="103" xfId="3" applyNumberFormat="1" applyFont="1" applyBorder="1" applyAlignment="1">
      <alignment vertical="center"/>
    </xf>
    <xf numFmtId="4" fontId="24" fillId="8" borderId="104" xfId="3" applyNumberFormat="1" applyFont="1" applyFill="1" applyBorder="1" applyAlignment="1">
      <alignment vertical="center"/>
    </xf>
    <xf numFmtId="4" fontId="24" fillId="8" borderId="105" xfId="3" applyNumberFormat="1" applyFont="1" applyFill="1" applyBorder="1" applyAlignment="1">
      <alignment vertical="center"/>
    </xf>
    <xf numFmtId="4" fontId="24" fillId="8" borderId="60" xfId="3" applyNumberFormat="1" applyFont="1" applyFill="1" applyBorder="1" applyAlignment="1">
      <alignment vertical="center"/>
    </xf>
    <xf numFmtId="4" fontId="24" fillId="0" borderId="81" xfId="3" applyNumberFormat="1" applyFont="1" applyFill="1" applyBorder="1" applyAlignment="1">
      <alignment vertical="center"/>
    </xf>
    <xf numFmtId="4" fontId="24" fillId="0" borderId="106" xfId="3" applyNumberFormat="1" applyFont="1" applyBorder="1" applyAlignment="1">
      <alignment vertical="center"/>
    </xf>
    <xf numFmtId="4" fontId="24" fillId="0" borderId="81" xfId="3" applyNumberFormat="1" applyFont="1" applyBorder="1" applyAlignment="1">
      <alignment vertical="center"/>
    </xf>
    <xf numFmtId="4" fontId="24" fillId="0" borderId="85" xfId="3" applyNumberFormat="1" applyFont="1" applyBorder="1" applyAlignment="1">
      <alignment vertical="center"/>
    </xf>
    <xf numFmtId="4" fontId="24" fillId="0" borderId="83" xfId="3" applyNumberFormat="1" applyFont="1" applyBorder="1" applyAlignment="1">
      <alignment vertical="center"/>
    </xf>
    <xf numFmtId="4" fontId="24" fillId="0" borderId="22" xfId="3" applyNumberFormat="1" applyFont="1" applyBorder="1" applyAlignment="1">
      <alignment vertical="center"/>
    </xf>
    <xf numFmtId="4" fontId="24" fillId="8" borderId="27" xfId="3" applyNumberFormat="1" applyFont="1" applyFill="1" applyBorder="1" applyAlignment="1">
      <alignment vertical="center"/>
    </xf>
    <xf numFmtId="4" fontId="24" fillId="8" borderId="28" xfId="3" applyNumberFormat="1" applyFont="1" applyFill="1" applyBorder="1" applyAlignment="1">
      <alignment vertical="center"/>
    </xf>
    <xf numFmtId="4" fontId="21" fillId="0" borderId="0" xfId="3" applyNumberFormat="1" applyFont="1" applyFill="1" applyBorder="1" applyAlignment="1" applyProtection="1">
      <alignment vertical="center"/>
      <protection locked="0"/>
    </xf>
    <xf numFmtId="4" fontId="21" fillId="8" borderId="107" xfId="3" applyNumberFormat="1" applyFont="1" applyFill="1" applyBorder="1" applyAlignment="1" applyProtection="1">
      <alignment horizontal="center" vertical="center" wrapText="1"/>
      <protection locked="0"/>
    </xf>
    <xf numFmtId="4" fontId="21" fillId="8" borderId="46" xfId="3" applyNumberFormat="1" applyFont="1" applyFill="1" applyBorder="1" applyAlignment="1" applyProtection="1">
      <alignment horizontal="center" vertical="center" wrapText="1"/>
      <protection locked="0"/>
    </xf>
    <xf numFmtId="49" fontId="21" fillId="0" borderId="61" xfId="3" applyNumberFormat="1" applyFont="1" applyFill="1" applyBorder="1" applyAlignment="1" applyProtection="1">
      <alignment vertical="center"/>
      <protection locked="0"/>
    </xf>
    <xf numFmtId="4" fontId="24" fillId="0" borderId="79" xfId="3" applyNumberFormat="1" applyFont="1" applyFill="1" applyBorder="1" applyAlignment="1" applyProtection="1">
      <alignment vertical="center"/>
      <protection locked="0"/>
    </xf>
    <xf numFmtId="4" fontId="21" fillId="0" borderId="61" xfId="3" applyNumberFormat="1" applyFont="1" applyFill="1" applyBorder="1" applyAlignment="1" applyProtection="1">
      <alignment vertical="center"/>
      <protection locked="0"/>
    </xf>
    <xf numFmtId="4" fontId="24" fillId="0" borderId="61" xfId="3" applyNumberFormat="1" applyFont="1" applyFill="1" applyBorder="1" applyAlignment="1" applyProtection="1">
      <alignment vertical="center"/>
      <protection locked="0"/>
    </xf>
    <xf numFmtId="49" fontId="24" fillId="0" borderId="81" xfId="3" applyNumberFormat="1" applyFont="1" applyFill="1" applyBorder="1" applyAlignment="1" applyProtection="1">
      <alignment vertical="center"/>
      <protection locked="0"/>
    </xf>
    <xf numFmtId="4" fontId="24" fillId="0" borderId="110" xfId="3" applyNumberFormat="1" applyFont="1" applyFill="1" applyBorder="1" applyAlignment="1" applyProtection="1">
      <alignment vertical="center"/>
      <protection locked="0"/>
    </xf>
    <xf numFmtId="4" fontId="24" fillId="0" borderId="81" xfId="3" applyNumberFormat="1" applyFont="1" applyFill="1" applyBorder="1" applyAlignment="1" applyProtection="1">
      <alignment vertical="center"/>
      <protection locked="0"/>
    </xf>
    <xf numFmtId="4" fontId="21" fillId="0" borderId="49" xfId="3" applyNumberFormat="1" applyFont="1" applyFill="1" applyBorder="1" applyAlignment="1" applyProtection="1">
      <alignment vertical="center"/>
      <protection locked="0"/>
    </xf>
    <xf numFmtId="49" fontId="21" fillId="0" borderId="81" xfId="3" applyNumberFormat="1" applyFont="1" applyFill="1" applyBorder="1" applyAlignment="1" applyProtection="1">
      <alignment vertical="center"/>
      <protection locked="0"/>
    </xf>
    <xf numFmtId="4" fontId="24" fillId="0" borderId="109" xfId="3" applyNumberFormat="1" applyFont="1" applyFill="1" applyBorder="1" applyAlignment="1" applyProtection="1">
      <alignment vertical="center"/>
    </xf>
    <xf numFmtId="4" fontId="21" fillId="0" borderId="63" xfId="3" applyNumberFormat="1" applyFont="1" applyFill="1" applyBorder="1" applyAlignment="1" applyProtection="1">
      <alignment vertical="center"/>
      <protection locked="0"/>
    </xf>
    <xf numFmtId="4" fontId="24" fillId="0" borderId="63" xfId="3" applyNumberFormat="1" applyFont="1" applyFill="1" applyBorder="1" applyAlignment="1" applyProtection="1">
      <alignment vertical="center"/>
      <protection locked="0"/>
    </xf>
    <xf numFmtId="4" fontId="21" fillId="0" borderId="109" xfId="3" applyNumberFormat="1" applyFont="1" applyFill="1" applyBorder="1" applyAlignment="1" applyProtection="1">
      <alignment vertical="center"/>
    </xf>
    <xf numFmtId="49" fontId="21" fillId="0" borderId="63" xfId="3" applyNumberFormat="1" applyFont="1" applyFill="1" applyBorder="1" applyAlignment="1" applyProtection="1">
      <alignment vertical="center"/>
      <protection locked="0"/>
    </xf>
    <xf numFmtId="4" fontId="24" fillId="4" borderId="26" xfId="3" applyNumberFormat="1" applyFont="1" applyFill="1" applyBorder="1" applyAlignment="1" applyProtection="1">
      <alignment vertical="center"/>
      <protection locked="0"/>
    </xf>
    <xf numFmtId="4" fontId="24" fillId="4" borderId="60" xfId="3" applyNumberFormat="1" applyFont="1" applyFill="1" applyBorder="1" applyAlignment="1" applyProtection="1">
      <alignment vertical="center"/>
      <protection locked="0"/>
    </xf>
    <xf numFmtId="0" fontId="16" fillId="0" borderId="0" xfId="1" applyFont="1"/>
    <xf numFmtId="0" fontId="21" fillId="0" borderId="0" xfId="3" applyNumberFormat="1" applyFont="1" applyAlignment="1" applyProtection="1">
      <alignment horizontal="center" vertical="center"/>
      <protection locked="0"/>
    </xf>
    <xf numFmtId="4" fontId="21" fillId="0" borderId="0" xfId="3" applyNumberFormat="1" applyFont="1" applyFill="1" applyAlignment="1" applyProtection="1">
      <alignment vertical="center"/>
      <protection locked="0"/>
    </xf>
    <xf numFmtId="4" fontId="21" fillId="0" borderId="0" xfId="3" applyNumberFormat="1" applyFont="1" applyAlignment="1" applyProtection="1">
      <alignment vertical="center"/>
      <protection locked="0"/>
    </xf>
    <xf numFmtId="4" fontId="17" fillId="4" borderId="28" xfId="3" applyNumberFormat="1" applyFont="1" applyFill="1" applyBorder="1" applyAlignment="1" applyProtection="1">
      <alignment horizontal="center" vertical="center" wrapText="1"/>
      <protection locked="0"/>
    </xf>
    <xf numFmtId="4" fontId="24" fillId="8" borderId="27" xfId="3" applyNumberFormat="1" applyFont="1" applyFill="1" applyBorder="1" applyAlignment="1" applyProtection="1">
      <alignment horizontal="center" vertical="center" wrapText="1"/>
      <protection locked="0"/>
    </xf>
    <xf numFmtId="4" fontId="24" fillId="4" borderId="60" xfId="3" applyNumberFormat="1" applyFont="1" applyFill="1" applyBorder="1" applyAlignment="1" applyProtection="1">
      <alignment horizontal="center" vertical="center" wrapText="1"/>
      <protection locked="0"/>
    </xf>
    <xf numFmtId="4" fontId="17" fillId="8" borderId="46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30" xfId="3" applyNumberFormat="1" applyFont="1" applyBorder="1" applyAlignment="1" applyProtection="1">
      <alignment horizontal="right" vertical="center" wrapText="1"/>
      <protection locked="0"/>
    </xf>
    <xf numFmtId="4" fontId="24" fillId="0" borderId="112" xfId="3" applyNumberFormat="1" applyFont="1" applyFill="1" applyBorder="1" applyAlignment="1" applyProtection="1">
      <alignment horizontal="right" vertical="center" wrapText="1"/>
    </xf>
    <xf numFmtId="4" fontId="21" fillId="0" borderId="19" xfId="3" applyNumberFormat="1" applyFont="1" applyBorder="1" applyAlignment="1" applyProtection="1">
      <alignment horizontal="right" vertical="center" wrapText="1"/>
      <protection locked="0"/>
    </xf>
    <xf numFmtId="4" fontId="24" fillId="0" borderId="113" xfId="3" applyNumberFormat="1" applyFont="1" applyFill="1" applyBorder="1" applyAlignment="1" applyProtection="1">
      <alignment horizontal="right" vertical="center" wrapText="1"/>
    </xf>
    <xf numFmtId="4" fontId="21" fillId="0" borderId="88" xfId="3" applyNumberFormat="1" applyFont="1" applyBorder="1" applyAlignment="1" applyProtection="1">
      <alignment horizontal="right" vertical="center" wrapText="1"/>
      <protection locked="0"/>
    </xf>
    <xf numFmtId="4" fontId="24" fillId="0" borderId="114" xfId="3" applyNumberFormat="1" applyFont="1" applyFill="1" applyBorder="1" applyAlignment="1" applyProtection="1">
      <alignment horizontal="right" vertical="center" wrapText="1"/>
    </xf>
    <xf numFmtId="4" fontId="21" fillId="4" borderId="30" xfId="3" applyNumberFormat="1" applyFont="1" applyFill="1" applyBorder="1" applyAlignment="1" applyProtection="1">
      <alignment horizontal="right" vertical="center" wrapText="1"/>
      <protection locked="0"/>
    </xf>
    <xf numFmtId="4" fontId="24" fillId="4" borderId="115" xfId="3" applyNumberFormat="1" applyFont="1" applyFill="1" applyBorder="1" applyAlignment="1" applyProtection="1">
      <alignment horizontal="right" vertical="center" wrapText="1"/>
    </xf>
    <xf numFmtId="165" fontId="21" fillId="0" borderId="19" xfId="3" applyNumberFormat="1" applyFont="1" applyFill="1" applyBorder="1" applyAlignment="1" applyProtection="1">
      <alignment horizontal="right" vertical="center" wrapText="1"/>
      <protection locked="0"/>
    </xf>
    <xf numFmtId="4" fontId="21" fillId="0" borderId="19" xfId="3" applyNumberFormat="1" applyFont="1" applyFill="1" applyBorder="1" applyAlignment="1" applyProtection="1">
      <alignment horizontal="right" vertical="center" wrapText="1"/>
      <protection locked="0"/>
    </xf>
    <xf numFmtId="4" fontId="21" fillId="0" borderId="113" xfId="3" applyNumberFormat="1" applyFont="1" applyFill="1" applyBorder="1" applyAlignment="1" applyProtection="1">
      <alignment horizontal="right" vertical="center" wrapText="1"/>
    </xf>
    <xf numFmtId="165" fontId="21" fillId="0" borderId="88" xfId="3" applyNumberFormat="1" applyFont="1" applyFill="1" applyBorder="1" applyAlignment="1" applyProtection="1">
      <alignment horizontal="right" vertical="center" wrapText="1"/>
      <protection locked="0"/>
    </xf>
    <xf numFmtId="4" fontId="21" fillId="0" borderId="88" xfId="3" applyNumberFormat="1" applyFont="1" applyFill="1" applyBorder="1" applyAlignment="1" applyProtection="1">
      <alignment horizontal="right" vertical="center" wrapText="1"/>
      <protection locked="0"/>
    </xf>
    <xf numFmtId="4" fontId="21" fillId="0" borderId="94" xfId="3" applyNumberFormat="1" applyFont="1" applyFill="1" applyBorder="1" applyAlignment="1" applyProtection="1">
      <alignment horizontal="right" vertical="center" wrapText="1"/>
    </xf>
    <xf numFmtId="4" fontId="24" fillId="8" borderId="91" xfId="3" applyNumberFormat="1" applyFont="1" applyFill="1" applyBorder="1" applyAlignment="1" applyProtection="1">
      <alignment horizontal="right" vertical="center" wrapText="1"/>
    </xf>
    <xf numFmtId="4" fontId="24" fillId="8" borderId="90" xfId="3" applyNumberFormat="1" applyFont="1" applyFill="1" applyBorder="1" applyAlignment="1" applyProtection="1">
      <alignment horizontal="right" vertical="center" wrapText="1"/>
    </xf>
    <xf numFmtId="0" fontId="31" fillId="0" borderId="0" xfId="3" applyNumberFormat="1" applyFont="1" applyAlignment="1" applyProtection="1">
      <alignment horizontal="left" vertical="center" wrapText="1"/>
      <protection locked="0"/>
    </xf>
    <xf numFmtId="0" fontId="22" fillId="0" borderId="0" xfId="3" applyFont="1"/>
    <xf numFmtId="4" fontId="17" fillId="4" borderId="27" xfId="3" applyNumberFormat="1" applyFont="1" applyFill="1" applyBorder="1" applyAlignment="1" applyProtection="1">
      <alignment horizontal="center" vertical="center" wrapText="1"/>
      <protection locked="0"/>
    </xf>
    <xf numFmtId="4" fontId="17" fillId="8" borderId="60" xfId="3" applyNumberFormat="1" applyFont="1" applyFill="1" applyBorder="1" applyAlignment="1" applyProtection="1">
      <alignment horizontal="center" vertical="center" wrapText="1"/>
      <protection locked="0"/>
    </xf>
    <xf numFmtId="4" fontId="17" fillId="8" borderId="60" xfId="3" applyNumberFormat="1" applyFont="1" applyFill="1" applyBorder="1" applyAlignment="1" applyProtection="1">
      <alignment horizontal="right" vertical="center" wrapText="1"/>
    </xf>
    <xf numFmtId="4" fontId="21" fillId="0" borderId="106" xfId="3" applyNumberFormat="1" applyFont="1" applyBorder="1" applyAlignment="1" applyProtection="1">
      <alignment horizontal="right" vertical="center" wrapText="1"/>
      <protection locked="0"/>
    </xf>
    <xf numFmtId="4" fontId="21" fillId="0" borderId="81" xfId="3" applyNumberFormat="1" applyFont="1" applyBorder="1" applyAlignment="1" applyProtection="1">
      <alignment horizontal="right" vertical="center" wrapText="1"/>
      <protection locked="0"/>
    </xf>
    <xf numFmtId="4" fontId="21" fillId="0" borderId="99" xfId="3" applyNumberFormat="1" applyFont="1" applyBorder="1" applyAlignment="1" applyProtection="1">
      <alignment horizontal="right" vertical="center" wrapText="1"/>
      <protection locked="0"/>
    </xf>
    <xf numFmtId="4" fontId="21" fillId="0" borderId="63" xfId="3" applyNumberFormat="1" applyFont="1" applyBorder="1" applyAlignment="1" applyProtection="1">
      <alignment horizontal="right" vertical="center" wrapText="1"/>
      <protection locked="0"/>
    </xf>
    <xf numFmtId="4" fontId="17" fillId="8" borderId="27" xfId="3" applyNumberFormat="1" applyFont="1" applyFill="1" applyBorder="1" applyAlignment="1" applyProtection="1">
      <alignment horizontal="right" vertical="center" wrapText="1"/>
    </xf>
    <xf numFmtId="4" fontId="24" fillId="8" borderId="27" xfId="3" applyNumberFormat="1" applyFont="1" applyFill="1" applyBorder="1" applyAlignment="1" applyProtection="1">
      <alignment horizontal="right" vertical="center" wrapText="1"/>
    </xf>
    <xf numFmtId="4" fontId="24" fillId="4" borderId="60" xfId="3" applyNumberFormat="1" applyFont="1" applyFill="1" applyBorder="1" applyAlignment="1" applyProtection="1">
      <alignment horizontal="right" vertical="center" wrapText="1"/>
    </xf>
    <xf numFmtId="4" fontId="24" fillId="8" borderId="28" xfId="3" applyNumberFormat="1" applyFont="1" applyFill="1" applyBorder="1" applyAlignment="1" applyProtection="1">
      <alignment horizontal="right" vertical="center" wrapText="1"/>
    </xf>
    <xf numFmtId="4" fontId="17" fillId="8" borderId="60" xfId="3" applyNumberFormat="1" applyFont="1" applyFill="1" applyBorder="1" applyAlignment="1">
      <alignment horizontal="center" vertical="center" wrapText="1"/>
    </xf>
    <xf numFmtId="4" fontId="21" fillId="0" borderId="80" xfId="3" applyNumberFormat="1" applyFont="1" applyFill="1" applyBorder="1" applyAlignment="1">
      <alignment horizontal="right" vertical="center" wrapText="1"/>
    </xf>
    <xf numFmtId="4" fontId="21" fillId="0" borderId="61" xfId="3" applyNumberFormat="1" applyFont="1" applyFill="1" applyBorder="1" applyAlignment="1">
      <alignment horizontal="right" vertical="center" wrapText="1"/>
    </xf>
    <xf numFmtId="4" fontId="21" fillId="0" borderId="68" xfId="3" applyNumberFormat="1" applyFont="1" applyFill="1" applyBorder="1" applyAlignment="1">
      <alignment horizontal="right" vertical="center" wrapText="1"/>
    </xf>
    <xf numFmtId="4" fontId="21" fillId="0" borderId="81" xfId="3" applyNumberFormat="1" applyFont="1" applyFill="1" applyBorder="1" applyAlignment="1">
      <alignment horizontal="right" vertical="center" wrapText="1"/>
    </xf>
    <xf numFmtId="4" fontId="24" fillId="8" borderId="24" xfId="3" applyNumberFormat="1" applyFont="1" applyFill="1" applyBorder="1" applyAlignment="1">
      <alignment horizontal="right" vertical="center" wrapText="1"/>
    </xf>
    <xf numFmtId="4" fontId="24" fillId="8" borderId="60" xfId="3" applyNumberFormat="1" applyFont="1" applyFill="1" applyBorder="1" applyAlignment="1">
      <alignment horizontal="right" vertical="center" wrapText="1"/>
    </xf>
    <xf numFmtId="4" fontId="21" fillId="0" borderId="0" xfId="3" applyNumberFormat="1" applyFont="1" applyFill="1" applyBorder="1" applyAlignment="1">
      <alignment vertical="center"/>
    </xf>
    <xf numFmtId="4" fontId="24" fillId="8" borderId="70" xfId="3" applyNumberFormat="1" applyFont="1" applyFill="1" applyBorder="1" applyAlignment="1">
      <alignment horizontal="center" vertical="center"/>
    </xf>
    <xf numFmtId="4" fontId="24" fillId="4" borderId="60" xfId="3" applyNumberFormat="1" applyFont="1" applyFill="1" applyBorder="1" applyAlignment="1">
      <alignment horizontal="center" vertical="center" wrapText="1"/>
    </xf>
    <xf numFmtId="4" fontId="24" fillId="4" borderId="27" xfId="3" applyNumberFormat="1" applyFont="1" applyFill="1" applyBorder="1" applyAlignment="1">
      <alignment horizontal="center" vertical="center" wrapText="1"/>
    </xf>
    <xf numFmtId="4" fontId="17" fillId="4" borderId="70" xfId="3" applyNumberFormat="1" applyFont="1" applyFill="1" applyBorder="1" applyAlignment="1">
      <alignment horizontal="left" vertical="center" wrapText="1"/>
    </xf>
    <xf numFmtId="4" fontId="21" fillId="0" borderId="63" xfId="3" applyNumberFormat="1" applyFont="1" applyFill="1" applyBorder="1" applyAlignment="1">
      <alignment horizontal="left" vertical="center" wrapText="1"/>
    </xf>
    <xf numFmtId="4" fontId="21" fillId="0" borderId="81" xfId="3" applyNumberFormat="1" applyFont="1" applyFill="1" applyBorder="1" applyAlignment="1">
      <alignment vertical="center"/>
    </xf>
    <xf numFmtId="4" fontId="21" fillId="0" borderId="106" xfId="3" applyNumberFormat="1" applyFont="1" applyFill="1" applyBorder="1" applyAlignment="1">
      <alignment vertical="center"/>
    </xf>
    <xf numFmtId="4" fontId="21" fillId="0" borderId="63" xfId="3" applyNumberFormat="1" applyFont="1" applyFill="1" applyBorder="1" applyAlignment="1">
      <alignment vertical="center"/>
    </xf>
    <xf numFmtId="4" fontId="33" fillId="0" borderId="109" xfId="3" applyNumberFormat="1" applyFont="1" applyFill="1" applyBorder="1" applyAlignment="1">
      <alignment horizontal="left" vertical="center" wrapText="1"/>
    </xf>
    <xf numFmtId="4" fontId="21" fillId="0" borderId="99" xfId="3" applyNumberFormat="1" applyFont="1" applyFill="1" applyBorder="1" applyAlignment="1">
      <alignment vertical="center"/>
    </xf>
    <xf numFmtId="4" fontId="33" fillId="0" borderId="47" xfId="3" applyNumberFormat="1" applyFont="1" applyFill="1" applyBorder="1" applyAlignment="1">
      <alignment horizontal="left" vertical="center" wrapText="1"/>
    </xf>
    <xf numFmtId="4" fontId="21" fillId="0" borderId="49" xfId="3" applyNumberFormat="1" applyFont="1" applyFill="1" applyBorder="1" applyAlignment="1">
      <alignment vertical="center"/>
    </xf>
    <xf numFmtId="4" fontId="24" fillId="8" borderId="26" xfId="3" applyNumberFormat="1" applyFont="1" applyFill="1" applyBorder="1" applyAlignment="1">
      <alignment horizontal="left" vertical="center"/>
    </xf>
    <xf numFmtId="4" fontId="24" fillId="8" borderId="26" xfId="3" applyNumberFormat="1" applyFont="1" applyFill="1" applyBorder="1" applyAlignment="1">
      <alignment vertical="center"/>
    </xf>
    <xf numFmtId="4" fontId="21" fillId="0" borderId="0" xfId="3" applyNumberFormat="1" applyFont="1" applyBorder="1" applyAlignment="1">
      <alignment vertical="center"/>
    </xf>
    <xf numFmtId="4" fontId="21" fillId="0" borderId="0" xfId="3" applyNumberFormat="1" applyFont="1" applyAlignment="1">
      <alignment horizontal="justify" vertical="center"/>
    </xf>
    <xf numFmtId="0" fontId="16" fillId="0" borderId="0" xfId="5" applyFont="1" applyBorder="1" applyAlignment="1"/>
    <xf numFmtId="4" fontId="21" fillId="0" borderId="80" xfId="3" applyNumberFormat="1" applyFont="1" applyBorder="1" applyAlignment="1" applyProtection="1">
      <alignment horizontal="right" vertical="center"/>
      <protection locked="0"/>
    </xf>
    <xf numFmtId="4" fontId="21" fillId="0" borderId="61" xfId="3" applyNumberFormat="1" applyFont="1" applyBorder="1" applyAlignment="1" applyProtection="1">
      <alignment horizontal="right" vertical="center" wrapText="1"/>
      <protection locked="0"/>
    </xf>
    <xf numFmtId="4" fontId="21" fillId="0" borderId="99" xfId="3" applyNumberFormat="1" applyFont="1" applyBorder="1" applyAlignment="1" applyProtection="1">
      <alignment horizontal="right" vertical="center"/>
      <protection locked="0"/>
    </xf>
    <xf numFmtId="0" fontId="16" fillId="0" borderId="0" xfId="5" applyFont="1" applyBorder="1" applyAlignment="1">
      <alignment wrapText="1"/>
    </xf>
    <xf numFmtId="4" fontId="21" fillId="0" borderId="102" xfId="3" applyNumberFormat="1" applyFont="1" applyBorder="1" applyAlignment="1" applyProtection="1">
      <alignment horizontal="right" vertical="center"/>
      <protection locked="0"/>
    </xf>
    <xf numFmtId="4" fontId="21" fillId="0" borderId="101" xfId="3" applyNumberFormat="1" applyFont="1" applyBorder="1" applyAlignment="1" applyProtection="1">
      <alignment horizontal="right" vertical="center" wrapText="1"/>
      <protection locked="0"/>
    </xf>
    <xf numFmtId="4" fontId="21" fillId="0" borderId="119" xfId="3" applyNumberFormat="1" applyFont="1" applyBorder="1" applyAlignment="1" applyProtection="1">
      <alignment horizontal="right" vertical="center"/>
      <protection locked="0"/>
    </xf>
    <xf numFmtId="4" fontId="21" fillId="0" borderId="109" xfId="3" applyNumberFormat="1" applyFont="1" applyBorder="1" applyAlignment="1" applyProtection="1">
      <alignment horizontal="right" vertical="center"/>
      <protection locked="0"/>
    </xf>
    <xf numFmtId="4" fontId="21" fillId="0" borderId="0" xfId="3" applyNumberFormat="1" applyFont="1" applyBorder="1" applyAlignment="1" applyProtection="1">
      <alignment horizontal="right" vertical="center"/>
      <protection locked="0"/>
    </xf>
    <xf numFmtId="4" fontId="21" fillId="0" borderId="49" xfId="3" applyNumberFormat="1" applyFont="1" applyBorder="1" applyAlignment="1" applyProtection="1">
      <alignment horizontal="right" vertical="center" wrapText="1"/>
      <protection locked="0"/>
    </xf>
    <xf numFmtId="4" fontId="24" fillId="4" borderId="28" xfId="3" applyNumberFormat="1" applyFont="1" applyFill="1" applyBorder="1" applyAlignment="1" applyProtection="1">
      <alignment horizontal="right" vertical="center"/>
    </xf>
    <xf numFmtId="4" fontId="24" fillId="8" borderId="60" xfId="3" applyNumberFormat="1" applyFont="1" applyFill="1" applyBorder="1" applyAlignment="1" applyProtection="1">
      <alignment horizontal="right" vertical="center"/>
    </xf>
    <xf numFmtId="4" fontId="24" fillId="0" borderId="45" xfId="3" applyNumberFormat="1" applyFont="1" applyBorder="1" applyAlignment="1" applyProtection="1">
      <alignment horizontal="right" vertical="center" wrapText="1"/>
      <protection locked="0"/>
    </xf>
    <xf numFmtId="4" fontId="24" fillId="0" borderId="46" xfId="3" applyNumberFormat="1" applyFont="1" applyFill="1" applyBorder="1" applyAlignment="1" applyProtection="1">
      <alignment horizontal="right" vertical="center" wrapText="1"/>
    </xf>
    <xf numFmtId="4" fontId="24" fillId="0" borderId="60" xfId="3" applyNumberFormat="1" applyFont="1" applyFill="1" applyBorder="1" applyAlignment="1" applyProtection="1">
      <alignment horizontal="right" vertical="center" wrapText="1"/>
      <protection locked="0"/>
    </xf>
    <xf numFmtId="4" fontId="24" fillId="0" borderId="60" xfId="3" applyNumberFormat="1" applyFont="1" applyFill="1" applyBorder="1" applyAlignment="1" applyProtection="1">
      <alignment horizontal="right" vertical="center" wrapText="1"/>
    </xf>
    <xf numFmtId="165" fontId="21" fillId="0" borderId="30" xfId="3" applyNumberFormat="1" applyFont="1" applyFill="1" applyBorder="1" applyAlignment="1" applyProtection="1">
      <alignment horizontal="right" vertical="center" wrapText="1"/>
      <protection locked="0"/>
    </xf>
    <xf numFmtId="165" fontId="21" fillId="0" borderId="85" xfId="3" applyNumberFormat="1" applyFont="1" applyFill="1" applyBorder="1" applyAlignment="1" applyProtection="1">
      <alignment horizontal="right" vertical="center" wrapText="1"/>
      <protection locked="0"/>
    </xf>
    <xf numFmtId="165" fontId="21" fillId="0" borderId="84" xfId="3" applyNumberFormat="1" applyFont="1" applyFill="1" applyBorder="1" applyAlignment="1" applyProtection="1">
      <alignment horizontal="right" vertical="center" wrapText="1"/>
      <protection locked="0"/>
    </xf>
    <xf numFmtId="165" fontId="21" fillId="0" borderId="64" xfId="3" applyNumberFormat="1" applyFont="1" applyFill="1" applyBorder="1" applyAlignment="1" applyProtection="1">
      <alignment horizontal="right" vertical="center" wrapText="1"/>
      <protection locked="0"/>
    </xf>
    <xf numFmtId="4" fontId="24" fillId="0" borderId="0" xfId="3" applyNumberFormat="1" applyFont="1" applyAlignment="1" applyProtection="1">
      <alignment vertical="center"/>
      <protection locked="0"/>
    </xf>
    <xf numFmtId="4" fontId="17" fillId="4" borderId="107" xfId="3" applyNumberFormat="1" applyFont="1" applyFill="1" applyBorder="1" applyAlignment="1" applyProtection="1">
      <alignment horizontal="center" vertical="center" wrapText="1"/>
      <protection locked="0"/>
    </xf>
    <xf numFmtId="4" fontId="24" fillId="4" borderId="60" xfId="3" applyNumberFormat="1" applyFont="1" applyFill="1" applyBorder="1" applyAlignment="1" applyProtection="1">
      <alignment horizontal="right" vertical="center"/>
    </xf>
    <xf numFmtId="4" fontId="24" fillId="0" borderId="106" xfId="3" applyNumberFormat="1" applyFont="1" applyFill="1" applyBorder="1" applyAlignment="1" applyProtection="1">
      <alignment horizontal="right" vertical="center"/>
      <protection locked="0"/>
    </xf>
    <xf numFmtId="4" fontId="24" fillId="0" borderId="81" xfId="3" applyNumberFormat="1" applyFont="1" applyFill="1" applyBorder="1" applyAlignment="1" applyProtection="1">
      <alignment horizontal="right" vertical="center"/>
      <protection locked="0"/>
    </xf>
    <xf numFmtId="4" fontId="21" fillId="0" borderId="106" xfId="3" applyNumberFormat="1" applyFont="1" applyFill="1" applyBorder="1" applyAlignment="1" applyProtection="1">
      <alignment horizontal="right" vertical="center"/>
      <protection locked="0"/>
    </xf>
    <xf numFmtId="4" fontId="21" fillId="0" borderId="81" xfId="3" applyNumberFormat="1" applyFont="1" applyFill="1" applyBorder="1" applyAlignment="1" applyProtection="1">
      <alignment horizontal="right" vertical="center"/>
      <protection locked="0"/>
    </xf>
    <xf numFmtId="4" fontId="21" fillId="0" borderId="99" xfId="3" applyNumberFormat="1" applyFont="1" applyFill="1" applyBorder="1" applyAlignment="1" applyProtection="1">
      <alignment horizontal="right" vertical="center"/>
      <protection locked="0"/>
    </xf>
    <xf numFmtId="4" fontId="21" fillId="0" borderId="63" xfId="3" applyNumberFormat="1" applyFont="1" applyFill="1" applyBorder="1" applyAlignment="1" applyProtection="1">
      <alignment horizontal="right" vertical="center"/>
      <protection locked="0"/>
    </xf>
    <xf numFmtId="4" fontId="21" fillId="0" borderId="63" xfId="3" applyNumberFormat="1" applyFont="1" applyBorder="1" applyAlignment="1" applyProtection="1">
      <alignment horizontal="right" vertical="center"/>
      <protection locked="0"/>
    </xf>
    <xf numFmtId="4" fontId="21" fillId="0" borderId="101" xfId="3" applyNumberFormat="1" applyFont="1" applyBorder="1" applyAlignment="1" applyProtection="1">
      <alignment horizontal="right" vertical="center"/>
      <protection locked="0"/>
    </xf>
    <xf numFmtId="4" fontId="35" fillId="0" borderId="0" xfId="3" applyNumberFormat="1" applyFont="1" applyAlignment="1">
      <alignment vertical="center"/>
    </xf>
    <xf numFmtId="4" fontId="21" fillId="0" borderId="120" xfId="3" applyNumberFormat="1" applyFont="1" applyBorder="1" applyAlignment="1" applyProtection="1">
      <alignment horizontal="right" vertical="center"/>
      <protection locked="0"/>
    </xf>
    <xf numFmtId="4" fontId="21" fillId="0" borderId="67" xfId="3" applyNumberFormat="1" applyFont="1" applyBorder="1" applyAlignment="1" applyProtection="1">
      <alignment horizontal="right" vertical="center"/>
      <protection locked="0"/>
    </xf>
    <xf numFmtId="4" fontId="24" fillId="4" borderId="28" xfId="3" applyNumberFormat="1" applyFont="1" applyFill="1" applyBorder="1" applyAlignment="1" applyProtection="1">
      <alignment vertical="center"/>
      <protection locked="0"/>
    </xf>
    <xf numFmtId="4" fontId="17" fillId="4" borderId="26" xfId="3" applyNumberFormat="1" applyFont="1" applyFill="1" applyBorder="1" applyAlignment="1" applyProtection="1">
      <alignment horizontal="center" vertical="center" wrapText="1"/>
      <protection locked="0"/>
    </xf>
    <xf numFmtId="4" fontId="24" fillId="0" borderId="81" xfId="3" applyNumberFormat="1" applyFont="1" applyBorder="1" applyAlignment="1" applyProtection="1">
      <alignment vertical="center"/>
      <protection locked="0"/>
    </xf>
    <xf numFmtId="4" fontId="21" fillId="0" borderId="81" xfId="3" applyNumberFormat="1" applyFont="1" applyBorder="1" applyAlignment="1" applyProtection="1">
      <alignment vertical="center"/>
      <protection locked="0"/>
    </xf>
    <xf numFmtId="4" fontId="21" fillId="0" borderId="85" xfId="3" applyNumberFormat="1" applyFont="1" applyBorder="1" applyAlignment="1" applyProtection="1">
      <alignment vertical="center"/>
      <protection locked="0"/>
    </xf>
    <xf numFmtId="4" fontId="24" fillId="0" borderId="85" xfId="3" applyNumberFormat="1" applyFont="1" applyBorder="1" applyAlignment="1" applyProtection="1">
      <alignment vertical="center"/>
      <protection locked="0"/>
    </xf>
    <xf numFmtId="4" fontId="21" fillId="0" borderId="64" xfId="3" applyNumberFormat="1" applyFont="1" applyBorder="1" applyAlignment="1" applyProtection="1">
      <alignment horizontal="right" vertical="center"/>
      <protection locked="0"/>
    </xf>
    <xf numFmtId="4" fontId="24" fillId="4" borderId="60" xfId="3" applyNumberFormat="1" applyFont="1" applyFill="1" applyBorder="1" applyAlignment="1" applyProtection="1">
      <alignment vertical="center"/>
    </xf>
    <xf numFmtId="4" fontId="17" fillId="4" borderId="26" xfId="3" applyNumberFormat="1" applyFont="1" applyFill="1" applyBorder="1" applyAlignment="1">
      <alignment horizontal="center" vertical="center" wrapText="1"/>
    </xf>
    <xf numFmtId="4" fontId="21" fillId="0" borderId="27" xfId="3" applyNumberFormat="1" applyFont="1" applyFill="1" applyBorder="1" applyAlignment="1" applyProtection="1">
      <alignment horizontal="right" vertical="center"/>
      <protection locked="0"/>
    </xf>
    <xf numFmtId="4" fontId="21" fillId="0" borderId="60" xfId="3" applyNumberFormat="1" applyFont="1" applyFill="1" applyBorder="1" applyAlignment="1" applyProtection="1">
      <alignment horizontal="right" vertical="center"/>
      <protection locked="0"/>
    </xf>
    <xf numFmtId="4" fontId="37" fillId="0" borderId="0" xfId="3" applyNumberFormat="1" applyFont="1" applyFill="1" applyAlignment="1" applyProtection="1">
      <alignment vertical="center"/>
      <protection locked="0"/>
    </xf>
    <xf numFmtId="4" fontId="38" fillId="0" borderId="0" xfId="3" applyNumberFormat="1" applyFont="1" applyFill="1" applyAlignment="1" applyProtection="1">
      <alignment vertical="center"/>
      <protection locked="0"/>
    </xf>
    <xf numFmtId="4" fontId="24" fillId="4" borderId="46" xfId="3" applyNumberFormat="1" applyFont="1" applyFill="1" applyBorder="1" applyAlignment="1" applyProtection="1">
      <alignment horizontal="center" vertical="center" wrapText="1"/>
      <protection locked="0"/>
    </xf>
    <xf numFmtId="4" fontId="21" fillId="4" borderId="92" xfId="3" applyNumberFormat="1" applyFont="1" applyFill="1" applyBorder="1" applyAlignment="1" applyProtection="1">
      <alignment horizontal="center" vertical="center" wrapText="1"/>
      <protection locked="0"/>
    </xf>
    <xf numFmtId="4" fontId="21" fillId="4" borderId="91" xfId="3" applyNumberFormat="1" applyFont="1" applyFill="1" applyBorder="1" applyAlignment="1" applyProtection="1">
      <alignment horizontal="center" vertical="center" wrapText="1"/>
      <protection locked="0"/>
    </xf>
    <xf numFmtId="4" fontId="21" fillId="4" borderId="25" xfId="3" applyNumberFormat="1" applyFont="1" applyFill="1" applyBorder="1" applyAlignment="1" applyProtection="1">
      <alignment horizontal="center" vertical="center" wrapText="1"/>
      <protection locked="0"/>
    </xf>
    <xf numFmtId="4" fontId="21" fillId="4" borderId="60" xfId="3" applyNumberFormat="1" applyFont="1" applyFill="1" applyBorder="1" applyAlignment="1" applyProtection="1">
      <alignment horizontal="center" vertical="center" wrapText="1"/>
      <protection locked="0"/>
    </xf>
    <xf numFmtId="4" fontId="24" fillId="4" borderId="70" xfId="3" applyNumberFormat="1" applyFont="1" applyFill="1" applyBorder="1" applyAlignment="1" applyProtection="1">
      <alignment horizontal="center" vertical="center" wrapText="1"/>
      <protection locked="0"/>
    </xf>
    <xf numFmtId="0" fontId="17" fillId="0" borderId="61" xfId="5" applyFont="1" applyFill="1" applyBorder="1" applyAlignment="1" applyProtection="1">
      <alignment vertical="center" wrapText="1"/>
    </xf>
    <xf numFmtId="4" fontId="24" fillId="0" borderId="104" xfId="3" applyNumberFormat="1" applyFont="1" applyFill="1" applyBorder="1" applyAlignment="1" applyProtection="1">
      <alignment horizontal="right" vertical="center" wrapText="1"/>
      <protection locked="0"/>
    </xf>
    <xf numFmtId="4" fontId="24" fillId="0" borderId="121" xfId="3" applyNumberFormat="1" applyFont="1" applyFill="1" applyBorder="1" applyAlignment="1" applyProtection="1">
      <alignment horizontal="right" vertical="center" wrapText="1"/>
      <protection locked="0"/>
    </xf>
    <xf numFmtId="4" fontId="24" fillId="0" borderId="28" xfId="3" applyNumberFormat="1" applyFont="1" applyFill="1" applyBorder="1" applyAlignment="1" applyProtection="1">
      <alignment horizontal="right" vertical="center" wrapText="1"/>
      <protection locked="0"/>
    </xf>
    <xf numFmtId="4" fontId="24" fillId="0" borderId="118" xfId="3" applyNumberFormat="1" applyFont="1" applyFill="1" applyBorder="1" applyAlignment="1" applyProtection="1">
      <alignment horizontal="right" vertical="center" wrapText="1"/>
      <protection locked="0"/>
    </xf>
    <xf numFmtId="4" fontId="24" fillId="0" borderId="60" xfId="3" applyNumberFormat="1" applyFont="1" applyFill="1" applyBorder="1" applyAlignment="1" applyProtection="1">
      <alignment vertical="center" wrapText="1"/>
      <protection locked="0"/>
    </xf>
    <xf numFmtId="4" fontId="24" fillId="0" borderId="104" xfId="3" applyNumberFormat="1" applyFont="1" applyFill="1" applyBorder="1" applyAlignment="1" applyProtection="1">
      <alignment vertical="center" wrapText="1"/>
      <protection locked="0"/>
    </xf>
    <xf numFmtId="4" fontId="24" fillId="0" borderId="121" xfId="3" applyNumberFormat="1" applyFont="1" applyFill="1" applyBorder="1" applyAlignment="1" applyProtection="1">
      <alignment vertical="center" wrapText="1"/>
      <protection locked="0"/>
    </xf>
    <xf numFmtId="4" fontId="24" fillId="0" borderId="118" xfId="3" applyNumberFormat="1" applyFont="1" applyFill="1" applyBorder="1" applyAlignment="1" applyProtection="1">
      <alignment vertical="center" wrapText="1"/>
      <protection locked="0"/>
    </xf>
    <xf numFmtId="4" fontId="21" fillId="0" borderId="81" xfId="3" applyNumberFormat="1" applyFont="1" applyFill="1" applyBorder="1" applyAlignment="1" applyProtection="1">
      <alignment horizontal="left" vertical="center" wrapText="1"/>
      <protection locked="0"/>
    </xf>
    <xf numFmtId="4" fontId="21" fillId="0" borderId="83" xfId="3" applyNumberFormat="1" applyFont="1" applyFill="1" applyBorder="1" applyAlignment="1" applyProtection="1">
      <alignment horizontal="right" vertical="center" wrapText="1"/>
      <protection locked="0"/>
    </xf>
    <xf numFmtId="4" fontId="21" fillId="0" borderId="84" xfId="3" applyNumberFormat="1" applyFont="1" applyFill="1" applyBorder="1" applyAlignment="1" applyProtection="1">
      <alignment horizontal="right" vertical="center" wrapText="1"/>
      <protection locked="0"/>
    </xf>
    <xf numFmtId="4" fontId="21" fillId="0" borderId="85" xfId="3" applyNumberFormat="1" applyFont="1" applyFill="1" applyBorder="1" applyAlignment="1" applyProtection="1">
      <alignment horizontal="right" vertical="center" wrapText="1"/>
      <protection locked="0"/>
    </xf>
    <xf numFmtId="4" fontId="21" fillId="0" borderId="61" xfId="3" applyNumberFormat="1" applyFont="1" applyFill="1" applyBorder="1" applyAlignment="1" applyProtection="1">
      <alignment horizontal="right" vertical="center" wrapText="1"/>
      <protection locked="0"/>
    </xf>
    <xf numFmtId="4" fontId="21" fillId="0" borderId="23" xfId="3" applyNumberFormat="1" applyFont="1" applyFill="1" applyBorder="1" applyAlignment="1" applyProtection="1">
      <alignment horizontal="right" vertical="center" wrapText="1"/>
      <protection locked="0"/>
    </xf>
    <xf numFmtId="4" fontId="21" fillId="0" borderId="81" xfId="3" applyNumberFormat="1" applyFont="1" applyFill="1" applyBorder="1" applyAlignment="1" applyProtection="1">
      <alignment horizontal="right" vertical="center" wrapText="1"/>
      <protection locked="0"/>
    </xf>
    <xf numFmtId="4" fontId="21" fillId="0" borderId="63" xfId="3" applyNumberFormat="1" applyFont="1" applyFill="1" applyBorder="1" applyAlignment="1" applyProtection="1">
      <alignment horizontal="left" vertical="center" wrapText="1"/>
      <protection locked="0"/>
    </xf>
    <xf numFmtId="4" fontId="21" fillId="0" borderId="86" xfId="3" applyNumberFormat="1" applyFont="1" applyFill="1" applyBorder="1" applyAlignment="1" applyProtection="1">
      <alignment horizontal="right" vertical="center" wrapText="1"/>
      <protection locked="0"/>
    </xf>
    <xf numFmtId="4" fontId="21" fillId="0" borderId="64" xfId="3" applyNumberFormat="1" applyFont="1" applyFill="1" applyBorder="1" applyAlignment="1" applyProtection="1">
      <alignment horizontal="right" vertical="center" wrapText="1"/>
      <protection locked="0"/>
    </xf>
    <xf numFmtId="4" fontId="21" fillId="0" borderId="63" xfId="3" applyNumberFormat="1" applyFont="1" applyFill="1" applyBorder="1" applyAlignment="1" applyProtection="1">
      <alignment horizontal="right" vertical="center" wrapText="1"/>
      <protection locked="0"/>
    </xf>
    <xf numFmtId="4" fontId="21" fillId="0" borderId="82" xfId="3" applyNumberFormat="1" applyFont="1" applyFill="1" applyBorder="1" applyAlignment="1" applyProtection="1">
      <alignment horizontal="right" vertical="center" wrapText="1"/>
      <protection locked="0"/>
    </xf>
    <xf numFmtId="4" fontId="16" fillId="0" borderId="63" xfId="3" applyNumberFormat="1" applyFont="1" applyFill="1" applyBorder="1" applyAlignment="1" applyProtection="1">
      <alignment horizontal="left" vertical="center" wrapText="1"/>
      <protection locked="0"/>
    </xf>
    <xf numFmtId="4" fontId="21" fillId="0" borderId="63" xfId="3" applyNumberFormat="1" applyFont="1" applyFill="1" applyBorder="1" applyAlignment="1" applyProtection="1">
      <alignment vertical="center" wrapText="1"/>
      <protection locked="0"/>
    </xf>
    <xf numFmtId="4" fontId="16" fillId="0" borderId="63" xfId="3" applyNumberFormat="1" applyFont="1" applyFill="1" applyBorder="1" applyAlignment="1" applyProtection="1">
      <alignment vertical="center" wrapText="1"/>
      <protection locked="0"/>
    </xf>
    <xf numFmtId="4" fontId="17" fillId="0" borderId="60" xfId="3" applyNumberFormat="1" applyFont="1" applyFill="1" applyBorder="1" applyAlignment="1">
      <alignment horizontal="left" vertical="center" wrapText="1"/>
    </xf>
    <xf numFmtId="4" fontId="17" fillId="0" borderId="104" xfId="3" applyNumberFormat="1" applyFont="1" applyFill="1" applyBorder="1" applyAlignment="1" applyProtection="1">
      <alignment horizontal="right" vertical="center" wrapText="1"/>
    </xf>
    <xf numFmtId="4" fontId="17" fillId="0" borderId="60" xfId="3" applyNumberFormat="1" applyFont="1" applyFill="1" applyBorder="1" applyAlignment="1" applyProtection="1">
      <alignment horizontal="right" vertical="center" wrapText="1"/>
    </xf>
    <xf numFmtId="4" fontId="17" fillId="0" borderId="104" xfId="3" applyNumberFormat="1" applyFont="1" applyFill="1" applyBorder="1" applyAlignment="1" applyProtection="1">
      <alignment horizontal="right" vertical="center" wrapText="1"/>
      <protection locked="0"/>
    </xf>
    <xf numFmtId="4" fontId="17" fillId="0" borderId="121" xfId="3" applyNumberFormat="1" applyFont="1" applyFill="1" applyBorder="1" applyAlignment="1" applyProtection="1">
      <alignment horizontal="right" vertical="center" wrapText="1"/>
      <protection locked="0"/>
    </xf>
    <xf numFmtId="4" fontId="17" fillId="0" borderId="28" xfId="3" applyNumberFormat="1" applyFont="1" applyFill="1" applyBorder="1" applyAlignment="1" applyProtection="1">
      <alignment horizontal="right" vertical="center" wrapText="1"/>
      <protection locked="0"/>
    </xf>
    <xf numFmtId="4" fontId="17" fillId="0" borderId="60" xfId="3" applyNumberFormat="1" applyFont="1" applyFill="1" applyBorder="1" applyAlignment="1" applyProtection="1">
      <alignment horizontal="right" vertical="center" wrapText="1"/>
      <protection locked="0"/>
    </xf>
    <xf numFmtId="4" fontId="17" fillId="0" borderId="118" xfId="3" applyNumberFormat="1" applyFont="1" applyFill="1" applyBorder="1" applyAlignment="1" applyProtection="1">
      <alignment horizontal="right" vertical="center" wrapText="1"/>
      <protection locked="0"/>
    </xf>
    <xf numFmtId="4" fontId="16" fillId="0" borderId="61" xfId="3" applyNumberFormat="1" applyFont="1" applyFill="1" applyBorder="1" applyAlignment="1" applyProtection="1">
      <alignment vertical="center" wrapText="1"/>
      <protection locked="0"/>
    </xf>
    <xf numFmtId="4" fontId="17" fillId="0" borderId="93" xfId="3" applyNumberFormat="1" applyFont="1" applyFill="1" applyBorder="1" applyAlignment="1" applyProtection="1">
      <alignment horizontal="right" vertical="center" wrapText="1"/>
      <protection locked="0"/>
    </xf>
    <xf numFmtId="4" fontId="17" fillId="0" borderId="30" xfId="3" applyNumberFormat="1" applyFont="1" applyFill="1" applyBorder="1" applyAlignment="1" applyProtection="1">
      <alignment horizontal="right" vertical="center" wrapText="1"/>
      <protection locked="0"/>
    </xf>
    <xf numFmtId="4" fontId="17" fillId="0" borderId="62" xfId="3" applyNumberFormat="1" applyFont="1" applyFill="1" applyBorder="1" applyAlignment="1" applyProtection="1">
      <alignment horizontal="right" vertical="center" wrapText="1"/>
      <protection locked="0"/>
    </xf>
    <xf numFmtId="4" fontId="17" fillId="0" borderId="61" xfId="3" applyNumberFormat="1" applyFont="1" applyFill="1" applyBorder="1" applyAlignment="1" applyProtection="1">
      <alignment horizontal="right" vertical="center" wrapText="1"/>
      <protection locked="0"/>
    </xf>
    <xf numFmtId="4" fontId="17" fillId="0" borderId="111" xfId="3" applyNumberFormat="1" applyFont="1" applyFill="1" applyBorder="1" applyAlignment="1" applyProtection="1">
      <alignment horizontal="right" vertical="center" wrapText="1"/>
      <protection locked="0"/>
    </xf>
    <xf numFmtId="4" fontId="16" fillId="0" borderId="70" xfId="3" applyNumberFormat="1" applyFont="1" applyFill="1" applyBorder="1" applyAlignment="1" applyProtection="1">
      <alignment vertical="center" wrapText="1"/>
      <protection locked="0"/>
    </xf>
    <xf numFmtId="4" fontId="17" fillId="0" borderId="92" xfId="3" applyNumberFormat="1" applyFont="1" applyFill="1" applyBorder="1" applyAlignment="1" applyProtection="1">
      <alignment horizontal="right" vertical="center" wrapText="1"/>
      <protection locked="0"/>
    </xf>
    <xf numFmtId="4" fontId="17" fillId="0" borderId="91" xfId="3" applyNumberFormat="1" applyFont="1" applyFill="1" applyBorder="1" applyAlignment="1" applyProtection="1">
      <alignment horizontal="right" vertical="center" wrapText="1"/>
      <protection locked="0"/>
    </xf>
    <xf numFmtId="4" fontId="17" fillId="0" borderId="25" xfId="3" applyNumberFormat="1" applyFont="1" applyFill="1" applyBorder="1" applyAlignment="1" applyProtection="1">
      <alignment horizontal="right" vertical="center" wrapText="1"/>
      <protection locked="0"/>
    </xf>
    <xf numFmtId="4" fontId="17" fillId="0" borderId="70" xfId="3" applyNumberFormat="1" applyFont="1" applyFill="1" applyBorder="1" applyAlignment="1" applyProtection="1">
      <alignment horizontal="right" vertical="center" wrapText="1"/>
      <protection locked="0"/>
    </xf>
    <xf numFmtId="4" fontId="17" fillId="0" borderId="89" xfId="3" applyNumberFormat="1" applyFont="1" applyFill="1" applyBorder="1" applyAlignment="1" applyProtection="1">
      <alignment horizontal="right" vertical="center" wrapText="1"/>
      <protection locked="0"/>
    </xf>
    <xf numFmtId="4" fontId="17" fillId="0" borderId="60" xfId="3" applyNumberFormat="1" applyFont="1" applyFill="1" applyBorder="1" applyAlignment="1" applyProtection="1">
      <alignment vertical="center" wrapText="1"/>
      <protection locked="0"/>
    </xf>
    <xf numFmtId="0" fontId="17" fillId="4" borderId="60" xfId="5" applyFont="1" applyFill="1" applyBorder="1" applyAlignment="1" applyProtection="1">
      <alignment vertical="center" wrapText="1"/>
    </xf>
    <xf numFmtId="4" fontId="17" fillId="0" borderId="0" xfId="3" applyNumberFormat="1" applyFont="1" applyFill="1" applyBorder="1" applyAlignment="1">
      <alignment horizontal="left" vertical="center" wrapText="1"/>
    </xf>
    <xf numFmtId="4" fontId="24" fillId="0" borderId="0" xfId="3" applyNumberFormat="1" applyFont="1" applyFill="1" applyBorder="1" applyAlignment="1" applyProtection="1">
      <alignment horizontal="right" vertical="center" wrapText="1"/>
    </xf>
    <xf numFmtId="4" fontId="16" fillId="0" borderId="0" xfId="3" applyNumberFormat="1" applyFont="1" applyBorder="1" applyAlignment="1" applyProtection="1">
      <alignment horizontal="left" vertical="center"/>
      <protection locked="0"/>
    </xf>
    <xf numFmtId="4" fontId="24" fillId="0" borderId="0" xfId="3" applyNumberFormat="1" applyFont="1" applyAlignment="1">
      <alignment horizontal="left" vertical="center"/>
    </xf>
    <xf numFmtId="4" fontId="17" fillId="4" borderId="29" xfId="3" applyNumberFormat="1" applyFont="1" applyFill="1" applyBorder="1" applyAlignment="1" applyProtection="1">
      <alignment horizontal="center" vertical="center" wrapText="1"/>
      <protection locked="0"/>
    </xf>
    <xf numFmtId="4" fontId="24" fillId="0" borderId="61" xfId="3" applyNumberFormat="1" applyFont="1" applyBorder="1" applyAlignment="1" applyProtection="1">
      <alignment horizontal="right" vertical="center" wrapText="1"/>
      <protection locked="0"/>
    </xf>
    <xf numFmtId="4" fontId="24" fillId="0" borderId="0" xfId="3" applyNumberFormat="1" applyFont="1" applyFill="1" applyBorder="1" applyAlignment="1">
      <alignment horizontal="left" vertical="center"/>
    </xf>
    <xf numFmtId="3" fontId="39" fillId="0" borderId="0" xfId="3" applyNumberFormat="1" applyFont="1" applyAlignment="1">
      <alignment vertical="center"/>
    </xf>
    <xf numFmtId="4" fontId="24" fillId="0" borderId="63" xfId="3" applyNumberFormat="1" applyFont="1" applyBorder="1" applyAlignment="1" applyProtection="1">
      <alignment horizontal="right" vertical="center" wrapText="1"/>
      <protection locked="0"/>
    </xf>
    <xf numFmtId="4" fontId="24" fillId="0" borderId="0" xfId="3" applyNumberFormat="1" applyFont="1" applyFill="1" applyBorder="1" applyAlignment="1">
      <alignment horizontal="center" vertical="center"/>
    </xf>
    <xf numFmtId="4" fontId="21" fillId="0" borderId="0" xfId="3" applyNumberFormat="1" applyFont="1" applyFill="1" applyBorder="1" applyAlignment="1">
      <alignment horizontal="right" vertical="center"/>
    </xf>
    <xf numFmtId="4" fontId="39" fillId="0" borderId="0" xfId="3" applyNumberFormat="1" applyFont="1" applyAlignment="1">
      <alignment vertical="center"/>
    </xf>
    <xf numFmtId="4" fontId="24" fillId="0" borderId="63" xfId="3" applyNumberFormat="1" applyFont="1" applyFill="1" applyBorder="1" applyAlignment="1" applyProtection="1">
      <alignment horizontal="right" vertical="center" wrapText="1"/>
    </xf>
    <xf numFmtId="4" fontId="30" fillId="0" borderId="0" xfId="3" applyNumberFormat="1" applyFont="1" applyAlignment="1">
      <alignment horizontal="left" vertical="center"/>
    </xf>
    <xf numFmtId="4" fontId="24" fillId="4" borderId="26" xfId="3" applyNumberFormat="1" applyFont="1" applyFill="1" applyBorder="1" applyAlignment="1">
      <alignment horizontal="left" vertical="center"/>
    </xf>
    <xf numFmtId="4" fontId="24" fillId="4" borderId="27" xfId="3" applyNumberFormat="1" applyFont="1" applyFill="1" applyBorder="1" applyAlignment="1">
      <alignment horizontal="left" vertical="center"/>
    </xf>
    <xf numFmtId="4" fontId="24" fillId="4" borderId="28" xfId="3" applyNumberFormat="1" applyFont="1" applyFill="1" applyBorder="1" applyAlignment="1">
      <alignment horizontal="left" vertical="center"/>
    </xf>
    <xf numFmtId="4" fontId="16" fillId="0" borderId="0" xfId="3" applyNumberFormat="1" applyFont="1" applyBorder="1" applyAlignment="1">
      <alignment horizontal="left" vertical="center"/>
    </xf>
    <xf numFmtId="4" fontId="16" fillId="0" borderId="0" xfId="3" applyNumberFormat="1" applyFont="1" applyBorder="1" applyAlignment="1">
      <alignment vertical="center"/>
    </xf>
    <xf numFmtId="4" fontId="16" fillId="0" borderId="80" xfId="3" applyNumberFormat="1" applyFont="1" applyFill="1" applyBorder="1" applyAlignment="1">
      <alignment horizontal="right" vertical="center" wrapText="1"/>
    </xf>
    <xf numFmtId="4" fontId="16" fillId="0" borderId="61" xfId="3" applyNumberFormat="1" applyFont="1" applyFill="1" applyBorder="1" applyAlignment="1">
      <alignment horizontal="right" vertical="center" wrapText="1"/>
    </xf>
    <xf numFmtId="4" fontId="16" fillId="0" borderId="106" xfId="3" applyNumberFormat="1" applyFont="1" applyFill="1" applyBorder="1" applyAlignment="1">
      <alignment horizontal="right" vertical="center" wrapText="1"/>
    </xf>
    <xf numFmtId="4" fontId="16" fillId="0" borderId="81" xfId="3" applyNumberFormat="1" applyFont="1" applyFill="1" applyBorder="1" applyAlignment="1">
      <alignment horizontal="right" vertical="center" wrapText="1"/>
    </xf>
    <xf numFmtId="4" fontId="16" fillId="0" borderId="102" xfId="3" applyNumberFormat="1" applyFont="1" applyFill="1" applyBorder="1" applyAlignment="1">
      <alignment horizontal="right" vertical="center" wrapText="1"/>
    </xf>
    <xf numFmtId="4" fontId="16" fillId="0" borderId="101" xfId="3" applyNumberFormat="1" applyFont="1" applyFill="1" applyBorder="1" applyAlignment="1">
      <alignment horizontal="right" vertical="center" wrapText="1"/>
    </xf>
    <xf numFmtId="4" fontId="16" fillId="0" borderId="120" xfId="3" applyNumberFormat="1" applyFont="1" applyFill="1" applyBorder="1" applyAlignment="1">
      <alignment horizontal="right" vertical="center" wrapText="1"/>
    </xf>
    <xf numFmtId="4" fontId="16" fillId="0" borderId="67" xfId="3" applyNumberFormat="1" applyFont="1" applyFill="1" applyBorder="1" applyAlignment="1">
      <alignment horizontal="right" vertical="center" wrapText="1"/>
    </xf>
    <xf numFmtId="4" fontId="24" fillId="0" borderId="0" xfId="3" applyNumberFormat="1" applyFont="1" applyAlignment="1" applyProtection="1">
      <alignment horizontal="left" vertical="center"/>
      <protection locked="0"/>
    </xf>
    <xf numFmtId="4" fontId="24" fillId="4" borderId="26" xfId="3" applyNumberFormat="1" applyFont="1" applyFill="1" applyBorder="1" applyAlignment="1" applyProtection="1">
      <alignment horizontal="center" vertical="center"/>
      <protection locked="0"/>
    </xf>
    <xf numFmtId="4" fontId="17" fillId="0" borderId="26" xfId="3" applyNumberFormat="1" applyFont="1" applyFill="1" applyBorder="1" applyAlignment="1" applyProtection="1">
      <alignment vertical="center" wrapText="1"/>
      <protection locked="0"/>
    </xf>
    <xf numFmtId="4" fontId="24" fillId="0" borderId="60" xfId="3" applyNumberFormat="1" applyFont="1" applyFill="1" applyBorder="1" applyAlignment="1" applyProtection="1">
      <alignment vertical="center"/>
    </xf>
    <xf numFmtId="4" fontId="16" fillId="0" borderId="61" xfId="3" applyNumberFormat="1" applyFont="1" applyFill="1" applyBorder="1" applyAlignment="1" applyProtection="1">
      <alignment vertical="center"/>
      <protection locked="0"/>
    </xf>
    <xf numFmtId="4" fontId="21" fillId="0" borderId="61" xfId="3" applyNumberFormat="1" applyFont="1" applyBorder="1" applyAlignment="1" applyProtection="1">
      <alignment vertical="center"/>
      <protection locked="0"/>
    </xf>
    <xf numFmtId="4" fontId="16" fillId="0" borderId="63" xfId="3" applyNumberFormat="1" applyFont="1" applyFill="1" applyBorder="1" applyAlignment="1" applyProtection="1">
      <alignment vertical="center"/>
      <protection locked="0"/>
    </xf>
    <xf numFmtId="4" fontId="21" fillId="0" borderId="63" xfId="3" applyNumberFormat="1" applyFont="1" applyBorder="1" applyAlignment="1" applyProtection="1">
      <alignment vertical="center"/>
      <protection locked="0"/>
    </xf>
    <xf numFmtId="4" fontId="21" fillId="0" borderId="64" xfId="3" applyNumberFormat="1" applyFont="1" applyBorder="1" applyAlignment="1" applyProtection="1">
      <alignment vertical="center"/>
      <protection locked="0"/>
    </xf>
    <xf numFmtId="4" fontId="40" fillId="0" borderId="63" xfId="3" applyNumberFormat="1" applyFont="1" applyFill="1" applyBorder="1" applyAlignment="1" applyProtection="1">
      <alignment vertical="center"/>
      <protection locked="0"/>
    </xf>
    <xf numFmtId="4" fontId="40" fillId="0" borderId="67" xfId="3" applyNumberFormat="1" applyFont="1" applyFill="1" applyBorder="1" applyAlignment="1" applyProtection="1">
      <alignment vertical="center"/>
      <protection locked="0"/>
    </xf>
    <xf numFmtId="4" fontId="21" fillId="0" borderId="67" xfId="3" applyNumberFormat="1" applyFont="1" applyBorder="1" applyAlignment="1" applyProtection="1">
      <alignment vertical="center"/>
      <protection locked="0"/>
    </xf>
    <xf numFmtId="4" fontId="21" fillId="0" borderId="68" xfId="3" applyNumberFormat="1" applyFont="1" applyBorder="1" applyAlignment="1" applyProtection="1">
      <alignment vertical="center"/>
      <protection locked="0"/>
    </xf>
    <xf numFmtId="4" fontId="40" fillId="0" borderId="109" xfId="3" applyNumberFormat="1" applyFont="1" applyFill="1" applyBorder="1" applyAlignment="1" applyProtection="1">
      <alignment vertical="center"/>
      <protection locked="0"/>
    </xf>
    <xf numFmtId="4" fontId="40" fillId="0" borderId="116" xfId="3" applyNumberFormat="1" applyFont="1" applyFill="1" applyBorder="1" applyAlignment="1" applyProtection="1">
      <alignment vertical="center"/>
      <protection locked="0"/>
    </xf>
    <xf numFmtId="4" fontId="16" fillId="0" borderId="110" xfId="3" applyNumberFormat="1" applyFont="1" applyFill="1" applyBorder="1" applyAlignment="1" applyProtection="1">
      <alignment vertical="center"/>
      <protection locked="0"/>
    </xf>
    <xf numFmtId="4" fontId="16" fillId="0" borderId="109" xfId="3" applyNumberFormat="1" applyFont="1" applyFill="1" applyBorder="1" applyAlignment="1" applyProtection="1">
      <alignment vertical="center"/>
      <protection locked="0"/>
    </xf>
    <xf numFmtId="4" fontId="16" fillId="0" borderId="47" xfId="3" applyNumberFormat="1" applyFont="1" applyFill="1" applyBorder="1" applyAlignment="1" applyProtection="1">
      <alignment vertical="center"/>
      <protection locked="0"/>
    </xf>
    <xf numFmtId="4" fontId="21" fillId="0" borderId="49" xfId="3" applyNumberFormat="1" applyFont="1" applyBorder="1" applyAlignment="1" applyProtection="1">
      <alignment vertical="center"/>
      <protection locked="0"/>
    </xf>
    <xf numFmtId="4" fontId="40" fillId="0" borderId="122" xfId="3" applyNumberFormat="1" applyFont="1" applyFill="1" applyBorder="1" applyAlignment="1" applyProtection="1">
      <alignment vertical="center" wrapText="1"/>
      <protection locked="0"/>
    </xf>
    <xf numFmtId="4" fontId="24" fillId="0" borderId="0" xfId="3" applyNumberFormat="1" applyFont="1" applyAlignment="1">
      <alignment horizontal="left" vertical="center" wrapText="1"/>
    </xf>
    <xf numFmtId="4" fontId="24" fillId="4" borderId="60" xfId="3" applyNumberFormat="1" applyFont="1" applyFill="1" applyBorder="1" applyAlignment="1">
      <alignment horizontal="center" vertical="center"/>
    </xf>
    <xf numFmtId="4" fontId="21" fillId="0" borderId="70" xfId="3" applyNumberFormat="1" applyFont="1" applyFill="1" applyBorder="1" applyAlignment="1">
      <alignment vertical="center"/>
    </xf>
    <xf numFmtId="4" fontId="17" fillId="0" borderId="0" xfId="3" applyNumberFormat="1" applyFont="1" applyFill="1" applyBorder="1" applyAlignment="1" applyProtection="1">
      <alignment horizontal="center" vertical="center" wrapText="1"/>
      <protection locked="0"/>
    </xf>
    <xf numFmtId="4" fontId="24" fillId="0" borderId="0" xfId="3" applyNumberFormat="1" applyFont="1" applyFill="1" applyBorder="1" applyAlignment="1" applyProtection="1">
      <alignment vertical="center"/>
    </xf>
    <xf numFmtId="4" fontId="21" fillId="0" borderId="70" xfId="3" applyNumberFormat="1" applyFont="1" applyBorder="1" applyAlignment="1" applyProtection="1">
      <alignment vertical="center"/>
      <protection locked="0"/>
    </xf>
    <xf numFmtId="4" fontId="21" fillId="0" borderId="25" xfId="3" applyNumberFormat="1" applyFont="1" applyBorder="1" applyAlignment="1" applyProtection="1">
      <alignment vertical="center"/>
      <protection locked="0"/>
    </xf>
    <xf numFmtId="4" fontId="24" fillId="0" borderId="60" xfId="3" applyNumberFormat="1" applyFont="1" applyBorder="1" applyAlignment="1" applyProtection="1">
      <alignment vertical="center"/>
      <protection locked="0"/>
    </xf>
    <xf numFmtId="4" fontId="24" fillId="0" borderId="28" xfId="3" applyNumberFormat="1" applyFont="1" applyBorder="1" applyAlignment="1" applyProtection="1">
      <alignment vertical="center"/>
      <protection locked="0"/>
    </xf>
    <xf numFmtId="4" fontId="24" fillId="0" borderId="0" xfId="3" applyNumberFormat="1" applyFont="1" applyFill="1" applyBorder="1" applyAlignment="1" applyProtection="1">
      <alignment vertical="center"/>
      <protection locked="0"/>
    </xf>
    <xf numFmtId="4" fontId="24" fillId="0" borderId="49" xfId="3" applyNumberFormat="1" applyFont="1" applyBorder="1" applyAlignment="1" applyProtection="1">
      <alignment vertical="center"/>
      <protection locked="0"/>
    </xf>
    <xf numFmtId="4" fontId="24" fillId="0" borderId="48" xfId="3" applyNumberFormat="1" applyFont="1" applyBorder="1" applyAlignment="1" applyProtection="1">
      <alignment vertical="center"/>
      <protection locked="0"/>
    </xf>
    <xf numFmtId="4" fontId="21" fillId="0" borderId="81" xfId="3" applyNumberFormat="1" applyFont="1" applyFill="1" applyBorder="1" applyAlignment="1" applyProtection="1">
      <alignment vertical="center"/>
    </xf>
    <xf numFmtId="4" fontId="21" fillId="0" borderId="0" xfId="3" applyNumberFormat="1" applyFont="1" applyFill="1" applyBorder="1" applyAlignment="1" applyProtection="1">
      <alignment vertical="center"/>
    </xf>
    <xf numFmtId="4" fontId="33" fillId="0" borderId="63" xfId="3" applyNumberFormat="1" applyFont="1" applyBorder="1" applyAlignment="1" applyProtection="1">
      <alignment vertical="center"/>
      <protection locked="0"/>
    </xf>
    <xf numFmtId="4" fontId="33" fillId="0" borderId="64" xfId="3" applyNumberFormat="1" applyFont="1" applyBorder="1" applyAlignment="1" applyProtection="1">
      <alignment vertical="center"/>
      <protection locked="0"/>
    </xf>
    <xf numFmtId="4" fontId="33" fillId="0" borderId="0" xfId="3" applyNumberFormat="1" applyFont="1" applyFill="1" applyBorder="1" applyAlignment="1" applyProtection="1">
      <alignment vertical="center"/>
      <protection locked="0"/>
    </xf>
    <xf numFmtId="4" fontId="21" fillId="0" borderId="63" xfId="3" applyNumberFormat="1" applyFont="1" applyFill="1" applyBorder="1" applyAlignment="1" applyProtection="1">
      <alignment vertical="center"/>
    </xf>
    <xf numFmtId="4" fontId="21" fillId="0" borderId="64" xfId="3" applyNumberFormat="1" applyFont="1" applyFill="1" applyBorder="1" applyAlignment="1" applyProtection="1">
      <alignment vertical="center"/>
      <protection locked="0"/>
    </xf>
    <xf numFmtId="4" fontId="35" fillId="0" borderId="0" xfId="3" applyNumberFormat="1" applyFont="1" applyFill="1" applyBorder="1" applyAlignment="1" applyProtection="1">
      <alignment vertical="center"/>
      <protection locked="0"/>
    </xf>
    <xf numFmtId="4" fontId="16" fillId="0" borderId="64" xfId="3" applyNumberFormat="1" applyFont="1" applyFill="1" applyBorder="1" applyAlignment="1" applyProtection="1">
      <alignment vertical="center"/>
      <protection locked="0"/>
    </xf>
    <xf numFmtId="4" fontId="21" fillId="0" borderId="63" xfId="3" applyNumberFormat="1" applyFont="1" applyBorder="1" applyAlignment="1" applyProtection="1">
      <alignment vertical="center" wrapText="1"/>
      <protection locked="0"/>
    </xf>
    <xf numFmtId="4" fontId="21" fillId="0" borderId="101" xfId="3" applyNumberFormat="1" applyFont="1" applyBorder="1" applyAlignment="1" applyProtection="1">
      <alignment vertical="center"/>
      <protection locked="0"/>
    </xf>
    <xf numFmtId="4" fontId="21" fillId="0" borderId="103" xfId="3" applyNumberFormat="1" applyFont="1" applyBorder="1" applyAlignment="1" applyProtection="1">
      <alignment vertical="center"/>
      <protection locked="0"/>
    </xf>
    <xf numFmtId="4" fontId="21" fillId="0" borderId="60" xfId="3" applyNumberFormat="1" applyFont="1" applyBorder="1" applyAlignment="1" applyProtection="1">
      <alignment vertical="center"/>
      <protection locked="0"/>
    </xf>
    <xf numFmtId="4" fontId="21" fillId="0" borderId="62" xfId="3" applyNumberFormat="1" applyFont="1" applyBorder="1" applyAlignment="1" applyProtection="1">
      <alignment vertical="center"/>
      <protection locked="0"/>
    </xf>
    <xf numFmtId="4" fontId="21" fillId="0" borderId="28" xfId="3" applyNumberFormat="1" applyFont="1" applyBorder="1" applyAlignment="1" applyProtection="1">
      <alignment vertical="center"/>
      <protection locked="0"/>
    </xf>
    <xf numFmtId="4" fontId="21" fillId="0" borderId="60" xfId="3" applyNumberFormat="1" applyFont="1" applyFill="1" applyBorder="1" applyAlignment="1" applyProtection="1">
      <alignment vertical="center"/>
    </xf>
    <xf numFmtId="4" fontId="21" fillId="0" borderId="61" xfId="3" applyNumberFormat="1" applyFont="1" applyFill="1" applyBorder="1" applyAlignment="1" applyProtection="1">
      <alignment vertical="center"/>
    </xf>
    <xf numFmtId="4" fontId="24" fillId="0" borderId="63" xfId="3" applyNumberFormat="1" applyFont="1" applyFill="1" applyBorder="1" applyAlignment="1" applyProtection="1">
      <alignment vertical="center"/>
    </xf>
    <xf numFmtId="4" fontId="43" fillId="0" borderId="0" xfId="3" applyNumberFormat="1" applyFont="1" applyAlignment="1">
      <alignment vertical="center"/>
    </xf>
    <xf numFmtId="0" fontId="15" fillId="0" borderId="0" xfId="3" applyFont="1" applyFill="1" applyAlignment="1">
      <alignment horizontal="left"/>
    </xf>
    <xf numFmtId="0" fontId="16" fillId="0" borderId="0" xfId="3" applyFont="1" applyFill="1" applyAlignment="1"/>
    <xf numFmtId="4" fontId="21" fillId="0" borderId="0" xfId="3" applyNumberFormat="1" applyFont="1" applyFill="1" applyAlignment="1">
      <alignment vertical="center"/>
    </xf>
    <xf numFmtId="4" fontId="24" fillId="0" borderId="61" xfId="3" applyNumberFormat="1" applyFont="1" applyFill="1" applyBorder="1" applyAlignment="1" applyProtection="1">
      <alignment vertical="center"/>
    </xf>
    <xf numFmtId="4" fontId="24" fillId="0" borderId="62" xfId="3" applyNumberFormat="1" applyFont="1" applyFill="1" applyBorder="1" applyAlignment="1" applyProtection="1">
      <alignment vertical="center"/>
    </xf>
    <xf numFmtId="0" fontId="21" fillId="0" borderId="0" xfId="3" applyNumberFormat="1" applyFont="1" applyAlignment="1">
      <alignment vertical="center"/>
    </xf>
    <xf numFmtId="4" fontId="24" fillId="4" borderId="26" xfId="3" applyNumberFormat="1" applyFont="1" applyFill="1" applyBorder="1" applyAlignment="1">
      <alignment horizontal="center" vertical="center"/>
    </xf>
    <xf numFmtId="4" fontId="24" fillId="8" borderId="60" xfId="3" applyNumberFormat="1" applyFont="1" applyFill="1" applyBorder="1" applyAlignment="1">
      <alignment horizontal="center" vertical="center"/>
    </xf>
    <xf numFmtId="4" fontId="24" fillId="8" borderId="27" xfId="3" applyNumberFormat="1" applyFont="1" applyFill="1" applyBorder="1" applyAlignment="1">
      <alignment horizontal="center" vertical="center"/>
    </xf>
    <xf numFmtId="4" fontId="24" fillId="0" borderId="109" xfId="3" applyNumberFormat="1" applyFont="1" applyFill="1" applyBorder="1" applyAlignment="1" applyProtection="1">
      <alignment vertical="center"/>
      <protection locked="0"/>
    </xf>
    <xf numFmtId="4" fontId="21" fillId="0" borderId="109" xfId="3" applyNumberFormat="1" applyFont="1" applyFill="1" applyBorder="1" applyAlignment="1" applyProtection="1">
      <alignment vertical="center"/>
      <protection locked="0"/>
    </xf>
    <xf numFmtId="4" fontId="21" fillId="0" borderId="99" xfId="3" applyNumberFormat="1" applyFont="1" applyFill="1" applyBorder="1" applyAlignment="1" applyProtection="1">
      <alignment vertical="center"/>
      <protection locked="0"/>
    </xf>
    <xf numFmtId="4" fontId="24" fillId="0" borderId="99" xfId="3" applyNumberFormat="1" applyFont="1" applyFill="1" applyBorder="1" applyAlignment="1" applyProtection="1">
      <alignment vertical="center"/>
      <protection locked="0"/>
    </xf>
    <xf numFmtId="4" fontId="24" fillId="0" borderId="119" xfId="3" applyNumberFormat="1" applyFont="1" applyFill="1" applyBorder="1" applyAlignment="1" applyProtection="1">
      <alignment vertical="center"/>
      <protection locked="0"/>
    </xf>
    <xf numFmtId="4" fontId="24" fillId="0" borderId="101" xfId="3" applyNumberFormat="1" applyFont="1" applyFill="1" applyBorder="1" applyAlignment="1" applyProtection="1">
      <alignment vertical="center"/>
      <protection locked="0"/>
    </xf>
    <xf numFmtId="4" fontId="24" fillId="0" borderId="102" xfId="3" applyNumberFormat="1" applyFont="1" applyFill="1" applyBorder="1" applyAlignment="1" applyProtection="1">
      <alignment vertical="center"/>
      <protection locked="0"/>
    </xf>
    <xf numFmtId="4" fontId="21" fillId="0" borderId="92" xfId="3" applyNumberFormat="1" applyFont="1" applyBorder="1" applyAlignment="1">
      <alignment vertical="center" wrapText="1"/>
    </xf>
    <xf numFmtId="4" fontId="21" fillId="0" borderId="90" xfId="3" applyNumberFormat="1" applyFont="1" applyBorder="1" applyAlignment="1">
      <alignment vertical="center" wrapText="1"/>
    </xf>
    <xf numFmtId="4" fontId="24" fillId="0" borderId="0" xfId="3" applyNumberFormat="1" applyFont="1" applyAlignment="1">
      <alignment vertical="center"/>
    </xf>
    <xf numFmtId="4" fontId="24" fillId="0" borderId="110" xfId="3" applyNumberFormat="1" applyFont="1" applyFill="1" applyBorder="1" applyAlignment="1">
      <alignment horizontal="right" vertical="center"/>
    </xf>
    <xf numFmtId="4" fontId="24" fillId="0" borderId="106" xfId="3" applyNumberFormat="1" applyFont="1" applyFill="1" applyBorder="1" applyAlignment="1" applyProtection="1">
      <alignment vertical="center"/>
      <protection locked="0"/>
    </xf>
    <xf numFmtId="4" fontId="24" fillId="0" borderId="109" xfId="3" applyNumberFormat="1" applyFont="1" applyBorder="1" applyAlignment="1">
      <alignment horizontal="right" vertical="center"/>
    </xf>
    <xf numFmtId="4" fontId="24" fillId="0" borderId="116" xfId="3" applyNumberFormat="1" applyFont="1" applyBorder="1" applyAlignment="1">
      <alignment horizontal="right" vertical="center"/>
    </xf>
    <xf numFmtId="4" fontId="21" fillId="0" borderId="67" xfId="3" applyNumberFormat="1" applyFont="1" applyBorder="1" applyAlignment="1">
      <alignment vertical="center"/>
    </xf>
    <xf numFmtId="4" fontId="21" fillId="0" borderId="120" xfId="3" applyNumberFormat="1" applyFont="1" applyBorder="1" applyAlignment="1">
      <alignment vertical="center"/>
    </xf>
    <xf numFmtId="0" fontId="16" fillId="0" borderId="0" xfId="3" applyFont="1" applyAlignment="1">
      <alignment horizontal="left" vertical="center"/>
    </xf>
    <xf numFmtId="0" fontId="22" fillId="0" borderId="0" xfId="3" applyFont="1" applyBorder="1" applyAlignment="1">
      <alignment wrapText="1"/>
    </xf>
    <xf numFmtId="0" fontId="22" fillId="0" borderId="0" xfId="3" applyFont="1" applyAlignment="1">
      <alignment horizontal="center" wrapText="1"/>
    </xf>
    <xf numFmtId="0" fontId="2" fillId="0" borderId="5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14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vertical="center" wrapText="1"/>
    </xf>
    <xf numFmtId="0" fontId="8" fillId="2" borderId="15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14" fontId="7" fillId="0" borderId="0" xfId="1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5" fillId="0" borderId="19" xfId="3" applyFont="1" applyBorder="1" applyAlignment="1">
      <alignment horizontal="left" vertical="center" wrapText="1"/>
    </xf>
    <xf numFmtId="0" fontId="10" fillId="0" borderId="19" xfId="3" applyFont="1" applyBorder="1" applyAlignment="1">
      <alignment horizontal="left" vertical="center" wrapText="1"/>
    </xf>
    <xf numFmtId="0" fontId="5" fillId="0" borderId="19" xfId="3" applyFont="1" applyFill="1" applyBorder="1" applyAlignment="1">
      <alignment horizontal="left" vertical="center" wrapText="1"/>
    </xf>
    <xf numFmtId="0" fontId="11" fillId="0" borderId="17" xfId="1" applyFont="1" applyFill="1" applyBorder="1" applyAlignment="1">
      <alignment horizontal="center" wrapText="1"/>
    </xf>
    <xf numFmtId="0" fontId="11" fillId="0" borderId="18" xfId="1" applyFont="1" applyFill="1" applyBorder="1" applyAlignment="1">
      <alignment horizontal="center" wrapText="1"/>
    </xf>
    <xf numFmtId="0" fontId="11" fillId="0" borderId="20" xfId="1" applyFont="1" applyFill="1" applyBorder="1" applyAlignment="1">
      <alignment horizontal="center" wrapText="1"/>
    </xf>
    <xf numFmtId="0" fontId="11" fillId="0" borderId="21" xfId="1" applyFont="1" applyFill="1" applyBorder="1" applyAlignment="1">
      <alignment horizontal="center" wrapText="1"/>
    </xf>
    <xf numFmtId="0" fontId="11" fillId="0" borderId="22" xfId="1" applyFont="1" applyFill="1" applyBorder="1" applyAlignment="1">
      <alignment horizontal="center" wrapText="1"/>
    </xf>
    <xf numFmtId="0" fontId="11" fillId="0" borderId="23" xfId="1" applyFont="1" applyFill="1" applyBorder="1" applyAlignment="1">
      <alignment horizontal="center" wrapText="1"/>
    </xf>
    <xf numFmtId="0" fontId="3" fillId="0" borderId="17" xfId="3" applyFont="1" applyFill="1" applyBorder="1" applyAlignment="1">
      <alignment horizontal="center" vertical="center" wrapText="1"/>
    </xf>
    <xf numFmtId="0" fontId="3" fillId="0" borderId="18" xfId="3" applyFont="1" applyFill="1" applyBorder="1" applyAlignment="1">
      <alignment horizontal="center" vertical="center" wrapText="1"/>
    </xf>
    <xf numFmtId="0" fontId="3" fillId="0" borderId="20" xfId="3" applyFont="1" applyFill="1" applyBorder="1" applyAlignment="1">
      <alignment horizontal="center" vertical="center" wrapText="1"/>
    </xf>
    <xf numFmtId="0" fontId="3" fillId="0" borderId="21" xfId="3" applyFont="1" applyFill="1" applyBorder="1" applyAlignment="1">
      <alignment horizontal="center" vertical="center" wrapText="1"/>
    </xf>
    <xf numFmtId="0" fontId="3" fillId="0" borderId="22" xfId="3" applyFont="1" applyFill="1" applyBorder="1" applyAlignment="1">
      <alignment horizontal="center" vertical="center" wrapText="1"/>
    </xf>
    <xf numFmtId="0" fontId="3" fillId="0" borderId="23" xfId="3" applyFont="1" applyFill="1" applyBorder="1" applyAlignment="1">
      <alignment horizontal="center" vertical="center" wrapText="1"/>
    </xf>
    <xf numFmtId="0" fontId="11" fillId="0" borderId="19" xfId="3" applyFont="1" applyBorder="1" applyAlignment="1">
      <alignment horizontal="center" wrapText="1"/>
    </xf>
    <xf numFmtId="0" fontId="11" fillId="0" borderId="19" xfId="1" applyFont="1" applyFill="1" applyBorder="1" applyAlignment="1">
      <alignment horizontal="left" vertical="center" wrapText="1"/>
    </xf>
    <xf numFmtId="0" fontId="10" fillId="0" borderId="19" xfId="3" applyFont="1" applyFill="1" applyBorder="1" applyAlignment="1">
      <alignment horizontal="left" vertical="center" wrapText="1"/>
    </xf>
    <xf numFmtId="0" fontId="22" fillId="0" borderId="0" xfId="3" applyFont="1" applyAlignment="1">
      <alignment horizontal="center" wrapText="1"/>
    </xf>
    <xf numFmtId="0" fontId="22" fillId="0" borderId="0" xfId="3" applyFont="1" applyAlignment="1"/>
    <xf numFmtId="4" fontId="24" fillId="0" borderId="0" xfId="3" applyNumberFormat="1" applyFont="1" applyAlignment="1">
      <alignment horizontal="left" vertical="center"/>
    </xf>
    <xf numFmtId="4" fontId="24" fillId="8" borderId="26" xfId="3" applyNumberFormat="1" applyFont="1" applyFill="1" applyBorder="1" applyAlignment="1">
      <alignment horizontal="center" vertical="center" wrapText="1"/>
    </xf>
    <xf numFmtId="4" fontId="24" fillId="8" borderId="28" xfId="3" applyNumberFormat="1" applyFont="1" applyFill="1" applyBorder="1" applyAlignment="1">
      <alignment horizontal="center" vertical="center" wrapText="1"/>
    </xf>
    <xf numFmtId="4" fontId="21" fillId="0" borderId="26" xfId="3" applyNumberFormat="1" applyFont="1" applyBorder="1" applyAlignment="1">
      <alignment vertical="center" wrapText="1"/>
    </xf>
    <xf numFmtId="4" fontId="21" fillId="0" borderId="28" xfId="3" applyNumberFormat="1" applyFont="1" applyBorder="1" applyAlignment="1">
      <alignment vertical="center" wrapText="1"/>
    </xf>
    <xf numFmtId="14" fontId="22" fillId="0" borderId="0" xfId="3" applyNumberFormat="1" applyFont="1" applyBorder="1" applyAlignment="1">
      <alignment horizontal="center" wrapText="1"/>
    </xf>
    <xf numFmtId="0" fontId="22" fillId="0" borderId="0" xfId="3" applyFont="1" applyBorder="1" applyAlignment="1">
      <alignment horizontal="center" wrapText="1"/>
    </xf>
    <xf numFmtId="4" fontId="21" fillId="0" borderId="98" xfId="3" applyNumberFormat="1" applyFont="1" applyFill="1" applyBorder="1" applyAlignment="1">
      <alignment vertical="center" wrapText="1"/>
    </xf>
    <xf numFmtId="4" fontId="21" fillId="0" borderId="64" xfId="3" applyNumberFormat="1" applyFont="1" applyFill="1" applyBorder="1" applyAlignment="1">
      <alignment vertical="center" wrapText="1"/>
    </xf>
    <xf numFmtId="4" fontId="21" fillId="0" borderId="98" xfId="3" applyNumberFormat="1" applyFont="1" applyFill="1" applyBorder="1" applyAlignment="1">
      <alignment horizontal="left" vertical="center" wrapText="1"/>
    </xf>
    <xf numFmtId="4" fontId="21" fillId="0" borderId="64" xfId="3" applyNumberFormat="1" applyFont="1" applyFill="1" applyBorder="1" applyAlignment="1">
      <alignment horizontal="left" vertical="center" wrapText="1"/>
    </xf>
    <xf numFmtId="4" fontId="21" fillId="0" borderId="122" xfId="3" applyNumberFormat="1" applyFont="1" applyFill="1" applyBorder="1" applyAlignment="1">
      <alignment horizontal="left" vertical="center" wrapText="1"/>
    </xf>
    <xf numFmtId="4" fontId="21" fillId="0" borderId="68" xfId="3" applyNumberFormat="1" applyFont="1" applyFill="1" applyBorder="1" applyAlignment="1">
      <alignment horizontal="left" vertical="center" wrapText="1"/>
    </xf>
    <xf numFmtId="4" fontId="24" fillId="8" borderId="105" xfId="3" applyNumberFormat="1" applyFont="1" applyFill="1" applyBorder="1" applyAlignment="1">
      <alignment vertical="center"/>
    </xf>
    <xf numFmtId="4" fontId="24" fillId="8" borderId="28" xfId="3" applyNumberFormat="1" applyFont="1" applyFill="1" applyBorder="1" applyAlignment="1">
      <alignment vertical="center"/>
    </xf>
    <xf numFmtId="4" fontId="24" fillId="0" borderId="0" xfId="3" applyNumberFormat="1" applyFont="1" applyAlignment="1">
      <alignment horizontal="left" vertical="center" wrapText="1"/>
    </xf>
    <xf numFmtId="0" fontId="16" fillId="0" borderId="0" xfId="3" applyFont="1" applyAlignment="1">
      <alignment vertical="center" wrapText="1"/>
    </xf>
    <xf numFmtId="4" fontId="17" fillId="4" borderId="26" xfId="3" applyNumberFormat="1" applyFont="1" applyFill="1" applyBorder="1" applyAlignment="1" applyProtection="1">
      <alignment horizontal="left" vertical="center"/>
      <protection locked="0"/>
    </xf>
    <xf numFmtId="4" fontId="17" fillId="4" borderId="27" xfId="3" applyNumberFormat="1" applyFont="1" applyFill="1" applyBorder="1" applyAlignment="1" applyProtection="1">
      <alignment horizontal="left" vertical="center"/>
      <protection locked="0"/>
    </xf>
    <xf numFmtId="4" fontId="17" fillId="4" borderId="28" xfId="3" applyNumberFormat="1" applyFont="1" applyFill="1" applyBorder="1" applyAlignment="1" applyProtection="1">
      <alignment horizontal="left" vertical="center"/>
      <protection locked="0"/>
    </xf>
    <xf numFmtId="4" fontId="24" fillId="8" borderId="29" xfId="3" applyNumberFormat="1" applyFont="1" applyFill="1" applyBorder="1" applyAlignment="1">
      <alignment horizontal="center" vertical="center"/>
    </xf>
    <xf numFmtId="4" fontId="24" fillId="8" borderId="107" xfId="3" applyNumberFormat="1" applyFont="1" applyFill="1" applyBorder="1" applyAlignment="1">
      <alignment horizontal="center" vertical="center"/>
    </xf>
    <xf numFmtId="4" fontId="24" fillId="4" borderId="108" xfId="3" applyNumberFormat="1" applyFont="1" applyFill="1" applyBorder="1" applyAlignment="1">
      <alignment horizontal="center" vertical="center"/>
    </xf>
    <xf numFmtId="4" fontId="24" fillId="8" borderId="24" xfId="3" applyNumberFormat="1" applyFont="1" applyFill="1" applyBorder="1" applyAlignment="1">
      <alignment horizontal="center" vertical="center"/>
    </xf>
    <xf numFmtId="4" fontId="17" fillId="4" borderId="123" xfId="3" applyNumberFormat="1" applyFont="1" applyFill="1" applyBorder="1" applyAlignment="1">
      <alignment horizontal="center" vertical="center" wrapText="1"/>
    </xf>
    <xf numFmtId="4" fontId="16" fillId="4" borderId="124" xfId="3" applyNumberFormat="1" applyFont="1" applyFill="1" applyBorder="1" applyAlignment="1">
      <alignment horizontal="center" vertical="center"/>
    </xf>
    <xf numFmtId="4" fontId="16" fillId="4" borderId="112" xfId="3" applyNumberFormat="1" applyFont="1" applyFill="1" applyBorder="1" applyAlignment="1">
      <alignment horizontal="center" vertical="center"/>
    </xf>
    <xf numFmtId="4" fontId="21" fillId="0" borderId="125" xfId="3" applyNumberFormat="1" applyFont="1" applyFill="1" applyBorder="1" applyAlignment="1">
      <alignment vertical="center" wrapText="1"/>
    </xf>
    <xf numFmtId="4" fontId="21" fillId="0" borderId="62" xfId="3" applyNumberFormat="1" applyFont="1" applyFill="1" applyBorder="1" applyAlignment="1">
      <alignment vertical="center" wrapText="1"/>
    </xf>
    <xf numFmtId="4" fontId="16" fillId="0" borderId="109" xfId="3" applyNumberFormat="1" applyFont="1" applyFill="1" applyBorder="1" applyAlignment="1" applyProtection="1">
      <alignment vertical="center"/>
      <protection locked="0"/>
    </xf>
    <xf numFmtId="4" fontId="16" fillId="0" borderId="99" xfId="3" applyNumberFormat="1" applyFont="1" applyFill="1" applyBorder="1" applyAlignment="1" applyProtection="1">
      <alignment vertical="center"/>
      <protection locked="0"/>
    </xf>
    <xf numFmtId="4" fontId="16" fillId="0" borderId="64" xfId="3" applyNumberFormat="1" applyFont="1" applyFill="1" applyBorder="1" applyAlignment="1" applyProtection="1">
      <alignment vertical="center"/>
      <protection locked="0"/>
    </xf>
    <xf numFmtId="4" fontId="16" fillId="0" borderId="109" xfId="3" applyNumberFormat="1" applyFont="1" applyFill="1" applyBorder="1" applyAlignment="1" applyProtection="1">
      <alignment vertical="center" wrapText="1"/>
      <protection locked="0"/>
    </xf>
    <xf numFmtId="4" fontId="16" fillId="0" borderId="99" xfId="3" applyNumberFormat="1" applyFont="1" applyFill="1" applyBorder="1" applyAlignment="1" applyProtection="1">
      <alignment vertical="center" wrapText="1"/>
      <protection locked="0"/>
    </xf>
    <xf numFmtId="4" fontId="16" fillId="0" borderId="64" xfId="3" applyNumberFormat="1" applyFont="1" applyFill="1" applyBorder="1" applyAlignment="1" applyProtection="1">
      <alignment vertical="center" wrapText="1"/>
      <protection locked="0"/>
    </xf>
    <xf numFmtId="4" fontId="16" fillId="0" borderId="116" xfId="3" applyNumberFormat="1" applyFont="1" applyFill="1" applyBorder="1" applyAlignment="1" applyProtection="1">
      <alignment vertical="center"/>
      <protection locked="0"/>
    </xf>
    <xf numFmtId="4" fontId="16" fillId="0" borderId="120" xfId="3" applyNumberFormat="1" applyFont="1" applyFill="1" applyBorder="1" applyAlignment="1" applyProtection="1">
      <alignment vertical="center"/>
      <protection locked="0"/>
    </xf>
    <xf numFmtId="4" fontId="16" fillId="0" borderId="68" xfId="3" applyNumberFormat="1" applyFont="1" applyFill="1" applyBorder="1" applyAlignment="1" applyProtection="1">
      <alignment vertical="center"/>
      <protection locked="0"/>
    </xf>
    <xf numFmtId="4" fontId="24" fillId="0" borderId="0" xfId="3" applyNumberFormat="1" applyFont="1" applyAlignment="1" applyProtection="1">
      <alignment horizontal="left" vertical="center"/>
      <protection locked="0"/>
    </xf>
    <xf numFmtId="4" fontId="24" fillId="4" borderId="26" xfId="3" applyNumberFormat="1" applyFont="1" applyFill="1" applyBorder="1" applyAlignment="1" applyProtection="1">
      <alignment horizontal="center" vertical="center"/>
      <protection locked="0"/>
    </xf>
    <xf numFmtId="4" fontId="24" fillId="4" borderId="27" xfId="3" applyNumberFormat="1" applyFont="1" applyFill="1" applyBorder="1" applyAlignment="1" applyProtection="1">
      <alignment horizontal="center" vertical="center"/>
      <protection locked="0"/>
    </xf>
    <xf numFmtId="4" fontId="24" fillId="4" borderId="28" xfId="3" applyNumberFormat="1" applyFont="1" applyFill="1" applyBorder="1" applyAlignment="1" applyProtection="1">
      <alignment horizontal="center" vertical="center"/>
      <protection locked="0"/>
    </xf>
    <xf numFmtId="4" fontId="17" fillId="0" borderId="26" xfId="3" applyNumberFormat="1" applyFont="1" applyFill="1" applyBorder="1" applyAlignment="1" applyProtection="1">
      <alignment vertical="center" wrapText="1"/>
      <protection locked="0"/>
    </xf>
    <xf numFmtId="4" fontId="17" fillId="0" borderId="27" xfId="3" applyNumberFormat="1" applyFont="1" applyFill="1" applyBorder="1" applyAlignment="1" applyProtection="1">
      <alignment vertical="center" wrapText="1"/>
      <protection locked="0"/>
    </xf>
    <xf numFmtId="4" fontId="17" fillId="0" borderId="28" xfId="3" applyNumberFormat="1" applyFont="1" applyFill="1" applyBorder="1" applyAlignment="1" applyProtection="1">
      <alignment vertical="center" wrapText="1"/>
      <protection locked="0"/>
    </xf>
    <xf numFmtId="4" fontId="16" fillId="0" borderId="79" xfId="3" applyNumberFormat="1" applyFont="1" applyFill="1" applyBorder="1" applyAlignment="1" applyProtection="1">
      <alignment vertical="center"/>
      <protection locked="0"/>
    </xf>
    <xf numFmtId="4" fontId="16" fillId="0" borderId="80" xfId="3" applyNumberFormat="1" applyFont="1" applyFill="1" applyBorder="1" applyAlignment="1" applyProtection="1">
      <alignment vertical="center"/>
      <protection locked="0"/>
    </xf>
    <xf numFmtId="4" fontId="16" fillId="0" borderId="62" xfId="3" applyNumberFormat="1" applyFont="1" applyFill="1" applyBorder="1" applyAlignment="1" applyProtection="1">
      <alignment vertical="center"/>
      <protection locked="0"/>
    </xf>
    <xf numFmtId="4" fontId="16" fillId="0" borderId="110" xfId="3" applyNumberFormat="1" applyFont="1" applyFill="1" applyBorder="1" applyAlignment="1" applyProtection="1">
      <alignment vertical="center"/>
      <protection locked="0"/>
    </xf>
    <xf numFmtId="4" fontId="16" fillId="0" borderId="106" xfId="3" applyNumberFormat="1" applyFont="1" applyFill="1" applyBorder="1" applyAlignment="1" applyProtection="1">
      <alignment vertical="center"/>
      <protection locked="0"/>
    </xf>
    <xf numFmtId="4" fontId="16" fillId="0" borderId="85" xfId="3" applyNumberFormat="1" applyFont="1" applyFill="1" applyBorder="1" applyAlignment="1" applyProtection="1">
      <alignment vertical="center"/>
      <protection locked="0"/>
    </xf>
    <xf numFmtId="4" fontId="21" fillId="0" borderId="116" xfId="3" applyNumberFormat="1" applyFont="1" applyFill="1" applyBorder="1" applyAlignment="1" applyProtection="1">
      <alignment vertical="center"/>
      <protection locked="0"/>
    </xf>
    <xf numFmtId="4" fontId="21" fillId="0" borderId="120" xfId="3" applyNumberFormat="1" applyFont="1" applyFill="1" applyBorder="1" applyAlignment="1" applyProtection="1">
      <alignment vertical="center"/>
      <protection locked="0"/>
    </xf>
    <xf numFmtId="4" fontId="21" fillId="0" borderId="68" xfId="3" applyNumberFormat="1" applyFont="1" applyFill="1" applyBorder="1" applyAlignment="1" applyProtection="1">
      <alignment vertical="center"/>
      <protection locked="0"/>
    </xf>
    <xf numFmtId="4" fontId="17" fillId="0" borderId="26" xfId="3" applyNumberFormat="1" applyFont="1" applyFill="1" applyBorder="1" applyAlignment="1" applyProtection="1">
      <alignment vertical="center"/>
      <protection locked="0"/>
    </xf>
    <xf numFmtId="4" fontId="17" fillId="0" borderId="27" xfId="3" applyNumberFormat="1" applyFont="1" applyFill="1" applyBorder="1" applyAlignment="1" applyProtection="1">
      <alignment vertical="center"/>
      <protection locked="0"/>
    </xf>
    <xf numFmtId="4" fontId="17" fillId="0" borderId="28" xfId="3" applyNumberFormat="1" applyFont="1" applyFill="1" applyBorder="1" applyAlignment="1" applyProtection="1">
      <alignment vertical="center"/>
      <protection locked="0"/>
    </xf>
    <xf numFmtId="4" fontId="16" fillId="0" borderId="79" xfId="3" applyNumberFormat="1" applyFont="1" applyFill="1" applyBorder="1" applyAlignment="1" applyProtection="1">
      <alignment vertical="center" wrapText="1"/>
      <protection locked="0"/>
    </xf>
    <xf numFmtId="4" fontId="16" fillId="0" borderId="80" xfId="3" applyNumberFormat="1" applyFont="1" applyFill="1" applyBorder="1" applyAlignment="1" applyProtection="1">
      <alignment vertical="center" wrapText="1"/>
      <protection locked="0"/>
    </xf>
    <xf numFmtId="4" fontId="16" fillId="0" borderId="62" xfId="3" applyNumberFormat="1" applyFont="1" applyFill="1" applyBorder="1" applyAlignment="1" applyProtection="1">
      <alignment vertical="center" wrapText="1"/>
      <protection locked="0"/>
    </xf>
    <xf numFmtId="4" fontId="16" fillId="0" borderId="47" xfId="3" applyNumberFormat="1" applyFont="1" applyFill="1" applyBorder="1" applyAlignment="1" applyProtection="1">
      <alignment vertical="center" wrapText="1"/>
      <protection locked="0"/>
    </xf>
    <xf numFmtId="4" fontId="16" fillId="0" borderId="0" xfId="3" applyNumberFormat="1" applyFont="1" applyFill="1" applyBorder="1" applyAlignment="1" applyProtection="1">
      <alignment vertical="center" wrapText="1"/>
      <protection locked="0"/>
    </xf>
    <xf numFmtId="4" fontId="16" fillId="0" borderId="48" xfId="3" applyNumberFormat="1" applyFont="1" applyFill="1" applyBorder="1" applyAlignment="1" applyProtection="1">
      <alignment vertical="center" wrapText="1"/>
      <protection locked="0"/>
    </xf>
    <xf numFmtId="4" fontId="21" fillId="0" borderId="109" xfId="3" applyNumberFormat="1" applyFont="1" applyFill="1" applyBorder="1" applyAlignment="1">
      <alignment vertical="center" wrapText="1"/>
    </xf>
    <xf numFmtId="4" fontId="21" fillId="0" borderId="99" xfId="3" applyNumberFormat="1" applyFont="1" applyFill="1" applyBorder="1" applyAlignment="1">
      <alignment vertical="center" wrapText="1"/>
    </xf>
    <xf numFmtId="4" fontId="16" fillId="0" borderId="116" xfId="3" applyNumberFormat="1" applyFont="1" applyFill="1" applyBorder="1" applyAlignment="1" applyProtection="1">
      <alignment vertical="center" wrapText="1"/>
      <protection locked="0"/>
    </xf>
    <xf numFmtId="4" fontId="16" fillId="0" borderId="120" xfId="3" applyNumberFormat="1" applyFont="1" applyFill="1" applyBorder="1" applyAlignment="1" applyProtection="1">
      <alignment vertical="center" wrapText="1"/>
      <protection locked="0"/>
    </xf>
    <xf numFmtId="4" fontId="16" fillId="0" borderId="68" xfId="3" applyNumberFormat="1" applyFont="1" applyFill="1" applyBorder="1" applyAlignment="1" applyProtection="1">
      <alignment vertical="center" wrapText="1"/>
      <protection locked="0"/>
    </xf>
    <xf numFmtId="4" fontId="17" fillId="4" borderId="26" xfId="3" applyNumberFormat="1" applyFont="1" applyFill="1" applyBorder="1" applyAlignment="1" applyProtection="1">
      <alignment horizontal="center" vertical="center"/>
      <protection locked="0"/>
    </xf>
    <xf numFmtId="4" fontId="17" fillId="4" borderId="27" xfId="3" applyNumberFormat="1" applyFont="1" applyFill="1" applyBorder="1" applyAlignment="1" applyProtection="1">
      <alignment horizontal="center" vertical="center"/>
      <protection locked="0"/>
    </xf>
    <xf numFmtId="4" fontId="17" fillId="4" borderId="28" xfId="3" applyNumberFormat="1" applyFont="1" applyFill="1" applyBorder="1" applyAlignment="1" applyProtection="1">
      <alignment horizontal="center" vertical="center"/>
      <protection locked="0"/>
    </xf>
    <xf numFmtId="4" fontId="17" fillId="0" borderId="108" xfId="3" applyNumberFormat="1" applyFont="1" applyFill="1" applyBorder="1" applyAlignment="1" applyProtection="1">
      <alignment vertical="center" wrapText="1"/>
      <protection locked="0"/>
    </xf>
    <xf numFmtId="4" fontId="17" fillId="0" borderId="24" xfId="3" applyNumberFormat="1" applyFont="1" applyFill="1" applyBorder="1" applyAlignment="1" applyProtection="1">
      <alignment vertical="center" wrapText="1"/>
      <protection locked="0"/>
    </xf>
    <xf numFmtId="4" fontId="17" fillId="0" borderId="25" xfId="3" applyNumberFormat="1" applyFont="1" applyFill="1" applyBorder="1" applyAlignment="1" applyProtection="1">
      <alignment vertical="center" wrapText="1"/>
      <protection locked="0"/>
    </xf>
    <xf numFmtId="4" fontId="24" fillId="0" borderId="109" xfId="3" applyNumberFormat="1" applyFont="1" applyFill="1" applyBorder="1" applyAlignment="1" applyProtection="1">
      <alignment vertical="center"/>
      <protection locked="0"/>
    </xf>
    <xf numFmtId="4" fontId="24" fillId="0" borderId="99" xfId="3" applyNumberFormat="1" applyFont="1" applyFill="1" applyBorder="1" applyAlignment="1" applyProtection="1">
      <alignment vertical="center"/>
      <protection locked="0"/>
    </xf>
    <xf numFmtId="4" fontId="24" fillId="0" borderId="64" xfId="3" applyNumberFormat="1" applyFont="1" applyFill="1" applyBorder="1" applyAlignment="1" applyProtection="1">
      <alignment vertical="center"/>
      <protection locked="0"/>
    </xf>
    <xf numFmtId="4" fontId="21" fillId="0" borderId="109" xfId="3" applyNumberFormat="1" applyFont="1" applyFill="1" applyBorder="1" applyAlignment="1" applyProtection="1">
      <alignment vertical="center" wrapText="1"/>
      <protection locked="0"/>
    </xf>
    <xf numFmtId="4" fontId="21" fillId="0" borderId="99" xfId="3" applyNumberFormat="1" applyFont="1" applyFill="1" applyBorder="1" applyAlignment="1" applyProtection="1">
      <alignment vertical="center" wrapText="1"/>
      <protection locked="0"/>
    </xf>
    <xf numFmtId="4" fontId="21" fillId="0" borderId="64" xfId="3" applyNumberFormat="1" applyFont="1" applyFill="1" applyBorder="1" applyAlignment="1" applyProtection="1">
      <alignment vertical="center" wrapText="1"/>
      <protection locked="0"/>
    </xf>
    <xf numFmtId="0" fontId="15" fillId="0" borderId="0" xfId="3" applyFont="1" applyAlignment="1">
      <alignment horizontal="left" wrapText="1"/>
    </xf>
    <xf numFmtId="0" fontId="16" fillId="0" borderId="0" xfId="3" applyFont="1" applyAlignment="1"/>
    <xf numFmtId="4" fontId="17" fillId="0" borderId="26" xfId="3" applyNumberFormat="1" applyFont="1" applyBorder="1" applyAlignment="1" applyProtection="1">
      <alignment horizontal="left" vertical="center" wrapText="1"/>
      <protection locked="0"/>
    </xf>
    <xf numFmtId="4" fontId="17" fillId="0" borderId="27" xfId="3" applyNumberFormat="1" applyFont="1" applyBorder="1" applyAlignment="1" applyProtection="1">
      <alignment horizontal="left" vertical="center" wrapText="1"/>
      <protection locked="0"/>
    </xf>
    <xf numFmtId="4" fontId="17" fillId="0" borderId="28" xfId="3" applyNumberFormat="1" applyFont="1" applyBorder="1" applyAlignment="1" applyProtection="1">
      <alignment horizontal="left" vertical="center" wrapText="1"/>
      <protection locked="0"/>
    </xf>
    <xf numFmtId="4" fontId="24" fillId="0" borderId="79" xfId="3" applyNumberFormat="1" applyFont="1" applyFill="1" applyBorder="1" applyAlignment="1" applyProtection="1">
      <alignment vertical="center" wrapText="1"/>
      <protection locked="0"/>
    </xf>
    <xf numFmtId="4" fontId="24" fillId="0" borderId="80" xfId="3" applyNumberFormat="1" applyFont="1" applyFill="1" applyBorder="1" applyAlignment="1" applyProtection="1">
      <alignment vertical="center" wrapText="1"/>
      <protection locked="0"/>
    </xf>
    <xf numFmtId="4" fontId="24" fillId="0" borderId="62" xfId="3" applyNumberFormat="1" applyFont="1" applyFill="1" applyBorder="1" applyAlignment="1" applyProtection="1">
      <alignment vertical="center" wrapText="1"/>
      <protection locked="0"/>
    </xf>
    <xf numFmtId="4" fontId="24" fillId="0" borderId="109" xfId="3" applyNumberFormat="1" applyFont="1" applyFill="1" applyBorder="1" applyAlignment="1" applyProtection="1">
      <alignment vertical="center" wrapText="1"/>
      <protection locked="0"/>
    </xf>
    <xf numFmtId="4" fontId="24" fillId="0" borderId="99" xfId="3" applyNumberFormat="1" applyFont="1" applyFill="1" applyBorder="1" applyAlignment="1" applyProtection="1">
      <alignment vertical="center" wrapText="1"/>
      <protection locked="0"/>
    </xf>
    <xf numFmtId="4" fontId="24" fillId="0" borderId="64" xfId="3" applyNumberFormat="1" applyFont="1" applyFill="1" applyBorder="1" applyAlignment="1" applyProtection="1">
      <alignment vertical="center" wrapText="1"/>
      <protection locked="0"/>
    </xf>
    <xf numFmtId="4" fontId="17" fillId="0" borderId="108" xfId="3" applyNumberFormat="1" applyFont="1" applyFill="1" applyBorder="1" applyAlignment="1" applyProtection="1">
      <alignment vertical="center"/>
      <protection locked="0"/>
    </xf>
    <xf numFmtId="4" fontId="17" fillId="0" borderId="24" xfId="3" applyNumberFormat="1" applyFont="1" applyFill="1" applyBorder="1" applyAlignment="1" applyProtection="1">
      <alignment vertical="center"/>
      <protection locked="0"/>
    </xf>
    <xf numFmtId="4" fontId="17" fillId="0" borderId="25" xfId="3" applyNumberFormat="1" applyFont="1" applyFill="1" applyBorder="1" applyAlignment="1" applyProtection="1">
      <alignment vertical="center"/>
      <protection locked="0"/>
    </xf>
    <xf numFmtId="0" fontId="17" fillId="4" borderId="26" xfId="3" applyFont="1" applyFill="1" applyBorder="1" applyAlignment="1">
      <alignment horizontal="center" vertical="center"/>
    </xf>
    <xf numFmtId="0" fontId="17" fillId="4" borderId="27" xfId="3" applyFont="1" applyFill="1" applyBorder="1" applyAlignment="1">
      <alignment horizontal="center" vertical="center"/>
    </xf>
    <xf numFmtId="0" fontId="17" fillId="4" borderId="28" xfId="3" applyFont="1" applyFill="1" applyBorder="1" applyAlignment="1">
      <alignment horizontal="center" vertical="center"/>
    </xf>
    <xf numFmtId="4" fontId="16" fillId="0" borderId="109" xfId="3" applyNumberFormat="1" applyFont="1" applyFill="1" applyBorder="1" applyAlignment="1" applyProtection="1">
      <alignment horizontal="left" vertical="center" wrapText="1"/>
      <protection locked="0"/>
    </xf>
    <xf numFmtId="4" fontId="16" fillId="0" borderId="64" xfId="3" applyNumberFormat="1" applyFont="1" applyFill="1" applyBorder="1" applyAlignment="1" applyProtection="1">
      <alignment horizontal="left" vertical="center" wrapText="1"/>
      <protection locked="0"/>
    </xf>
    <xf numFmtId="4" fontId="21" fillId="0" borderId="109" xfId="3" applyNumberFormat="1" applyFont="1" applyFill="1" applyBorder="1" applyAlignment="1" applyProtection="1">
      <alignment horizontal="left" vertical="center" wrapText="1"/>
      <protection locked="0"/>
    </xf>
    <xf numFmtId="4" fontId="21" fillId="0" borderId="64" xfId="3" applyNumberFormat="1" applyFont="1" applyFill="1" applyBorder="1" applyAlignment="1" applyProtection="1">
      <alignment horizontal="left" vertical="center" wrapText="1"/>
      <protection locked="0"/>
    </xf>
    <xf numFmtId="4" fontId="21" fillId="0" borderId="109" xfId="3" applyNumberFormat="1" applyFont="1" applyBorder="1" applyAlignment="1" applyProtection="1">
      <alignment horizontal="left" vertical="center" wrapText="1"/>
      <protection locked="0"/>
    </xf>
    <xf numFmtId="4" fontId="21" fillId="0" borderId="64" xfId="3" applyNumberFormat="1" applyFont="1" applyBorder="1" applyAlignment="1" applyProtection="1">
      <alignment horizontal="left" vertical="center" wrapText="1"/>
      <protection locked="0"/>
    </xf>
    <xf numFmtId="4" fontId="21" fillId="0" borderId="116" xfId="3" applyNumberFormat="1" applyFont="1" applyFill="1" applyBorder="1" applyAlignment="1" applyProtection="1">
      <alignment horizontal="left" vertical="center"/>
      <protection locked="0"/>
    </xf>
    <xf numFmtId="4" fontId="21" fillId="0" borderId="68" xfId="3" applyNumberFormat="1" applyFont="1" applyFill="1" applyBorder="1" applyAlignment="1" applyProtection="1">
      <alignment horizontal="left" vertical="center"/>
      <protection locked="0"/>
    </xf>
    <xf numFmtId="4" fontId="24" fillId="4" borderId="26" xfId="3" applyNumberFormat="1" applyFont="1" applyFill="1" applyBorder="1" applyAlignment="1" applyProtection="1">
      <alignment horizontal="left" vertical="center"/>
      <protection locked="0"/>
    </xf>
    <xf numFmtId="4" fontId="24" fillId="4" borderId="28" xfId="3" applyNumberFormat="1" applyFont="1" applyFill="1" applyBorder="1" applyAlignment="1" applyProtection="1">
      <alignment horizontal="left" vertical="center"/>
      <protection locked="0"/>
    </xf>
    <xf numFmtId="4" fontId="21" fillId="0" borderId="79" xfId="3" applyNumberFormat="1" applyFont="1" applyBorder="1" applyAlignment="1" applyProtection="1">
      <alignment horizontal="left" vertical="center"/>
      <protection locked="0"/>
    </xf>
    <xf numFmtId="4" fontId="21" fillId="0" borderId="62" xfId="3" applyNumberFormat="1" applyFont="1" applyBorder="1" applyAlignment="1" applyProtection="1">
      <alignment horizontal="left" vertical="center"/>
      <protection locked="0"/>
    </xf>
    <xf numFmtId="4" fontId="21" fillId="0" borderId="109" xfId="3" applyNumberFormat="1" applyFont="1" applyBorder="1" applyAlignment="1" applyProtection="1">
      <alignment horizontal="left" vertical="center"/>
      <protection locked="0"/>
    </xf>
    <xf numFmtId="4" fontId="21" fillId="0" borderId="64" xfId="3" applyNumberFormat="1" applyFont="1" applyBorder="1" applyAlignment="1" applyProtection="1">
      <alignment horizontal="left" vertical="center"/>
      <protection locked="0"/>
    </xf>
    <xf numFmtId="4" fontId="21" fillId="0" borderId="109" xfId="3" applyNumberFormat="1" applyFont="1" applyFill="1" applyBorder="1" applyAlignment="1" applyProtection="1">
      <alignment horizontal="left" vertical="center"/>
      <protection locked="0"/>
    </xf>
    <xf numFmtId="4" fontId="21" fillId="0" borderId="64" xfId="3" applyNumberFormat="1" applyFont="1" applyFill="1" applyBorder="1" applyAlignment="1" applyProtection="1">
      <alignment horizontal="left" vertical="center"/>
      <protection locked="0"/>
    </xf>
    <xf numFmtId="4" fontId="33" fillId="0" borderId="109" xfId="3" applyNumberFormat="1" applyFont="1" applyFill="1" applyBorder="1" applyAlignment="1" applyProtection="1">
      <alignment horizontal="left" vertical="center" wrapText="1" indent="1"/>
      <protection locked="0"/>
    </xf>
    <xf numFmtId="4" fontId="33" fillId="0" borderId="99" xfId="3" applyNumberFormat="1" applyFont="1" applyFill="1" applyBorder="1" applyAlignment="1" applyProtection="1">
      <alignment horizontal="left" vertical="center" wrapText="1" indent="1"/>
      <protection locked="0"/>
    </xf>
    <xf numFmtId="4" fontId="33" fillId="0" borderId="64" xfId="3" applyNumberFormat="1" applyFont="1" applyFill="1" applyBorder="1" applyAlignment="1" applyProtection="1">
      <alignment horizontal="left" vertical="center" wrapText="1" indent="1"/>
      <protection locked="0"/>
    </xf>
    <xf numFmtId="4" fontId="33" fillId="0" borderId="110" xfId="3" applyNumberFormat="1" applyFont="1" applyFill="1" applyBorder="1" applyAlignment="1" applyProtection="1">
      <alignment horizontal="left" vertical="center" wrapText="1" indent="1"/>
      <protection locked="0"/>
    </xf>
    <xf numFmtId="4" fontId="33" fillId="0" borderId="106" xfId="3" applyNumberFormat="1" applyFont="1" applyFill="1" applyBorder="1" applyAlignment="1" applyProtection="1">
      <alignment horizontal="left" vertical="center" wrapText="1" indent="1"/>
      <protection locked="0"/>
    </xf>
    <xf numFmtId="4" fontId="33" fillId="0" borderId="85" xfId="3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116" xfId="3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120" xfId="3" applyNumberFormat="1" applyFont="1" applyFill="1" applyBorder="1" applyAlignment="1" applyProtection="1">
      <alignment horizontal="left" vertical="center" wrapText="1" indent="1"/>
      <protection locked="0"/>
    </xf>
    <xf numFmtId="4" fontId="40" fillId="0" borderId="68" xfId="3" applyNumberFormat="1" applyFont="1" applyFill="1" applyBorder="1" applyAlignment="1" applyProtection="1">
      <alignment horizontal="left" vertical="center" wrapText="1" indent="1"/>
      <protection locked="0"/>
    </xf>
    <xf numFmtId="4" fontId="24" fillId="4" borderId="26" xfId="3" applyNumberFormat="1" applyFont="1" applyFill="1" applyBorder="1" applyAlignment="1" applyProtection="1">
      <alignment vertical="center"/>
      <protection locked="0"/>
    </xf>
    <xf numFmtId="4" fontId="24" fillId="4" borderId="27" xfId="3" applyNumberFormat="1" applyFont="1" applyFill="1" applyBorder="1" applyAlignment="1" applyProtection="1">
      <alignment vertical="center"/>
      <protection locked="0"/>
    </xf>
    <xf numFmtId="4" fontId="24" fillId="4" borderId="28" xfId="3" applyNumberFormat="1" applyFont="1" applyFill="1" applyBorder="1" applyAlignment="1" applyProtection="1">
      <alignment vertical="center"/>
      <protection locked="0"/>
    </xf>
    <xf numFmtId="4" fontId="24" fillId="4" borderId="29" xfId="3" applyNumberFormat="1" applyFont="1" applyFill="1" applyBorder="1" applyAlignment="1" applyProtection="1">
      <alignment horizontal="center" vertical="center"/>
      <protection locked="0"/>
    </xf>
    <xf numFmtId="4" fontId="24" fillId="4" borderId="45" xfId="3" applyNumberFormat="1" applyFont="1" applyFill="1" applyBorder="1" applyAlignment="1" applyProtection="1">
      <alignment horizontal="center" vertical="center"/>
      <protection locked="0"/>
    </xf>
    <xf numFmtId="4" fontId="17" fillId="8" borderId="46" xfId="3" applyNumberFormat="1" applyFont="1" applyFill="1" applyBorder="1" applyAlignment="1" applyProtection="1">
      <alignment horizontal="center" vertical="center" wrapText="1"/>
      <protection locked="0"/>
    </xf>
    <xf numFmtId="4" fontId="17" fillId="8" borderId="70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70" xfId="3" applyFont="1" applyBorder="1" applyAlignment="1">
      <alignment horizontal="center" vertical="center" wrapText="1"/>
    </xf>
    <xf numFmtId="0" fontId="22" fillId="4" borderId="108" xfId="3" applyFont="1" applyFill="1" applyBorder="1" applyAlignment="1">
      <alignment horizontal="center" vertical="center"/>
    </xf>
    <xf numFmtId="0" fontId="22" fillId="4" borderId="25" xfId="3" applyFont="1" applyFill="1" applyBorder="1" applyAlignment="1">
      <alignment horizontal="center" vertical="center"/>
    </xf>
    <xf numFmtId="4" fontId="33" fillId="0" borderId="109" xfId="3" applyNumberFormat="1" applyFont="1" applyFill="1" applyBorder="1" applyAlignment="1" applyProtection="1">
      <alignment horizontal="left" vertical="center" indent="1"/>
      <protection locked="0"/>
    </xf>
    <xf numFmtId="4" fontId="33" fillId="0" borderId="99" xfId="3" applyNumberFormat="1" applyFont="1" applyFill="1" applyBorder="1" applyAlignment="1" applyProtection="1">
      <alignment horizontal="left" vertical="center" indent="1"/>
      <protection locked="0"/>
    </xf>
    <xf numFmtId="4" fontId="33" fillId="0" borderId="64" xfId="3" applyNumberFormat="1" applyFont="1" applyFill="1" applyBorder="1" applyAlignment="1" applyProtection="1">
      <alignment horizontal="left" vertical="center" indent="1"/>
      <protection locked="0"/>
    </xf>
    <xf numFmtId="4" fontId="21" fillId="0" borderId="109" xfId="3" applyNumberFormat="1" applyFont="1" applyFill="1" applyBorder="1" applyAlignment="1" applyProtection="1">
      <alignment vertical="center"/>
      <protection locked="0"/>
    </xf>
    <xf numFmtId="4" fontId="21" fillId="0" borderId="99" xfId="3" applyNumberFormat="1" applyFont="1" applyFill="1" applyBorder="1" applyAlignment="1" applyProtection="1">
      <alignment vertical="center"/>
      <protection locked="0"/>
    </xf>
    <xf numFmtId="4" fontId="21" fillId="0" borderId="64" xfId="3" applyNumberFormat="1" applyFont="1" applyFill="1" applyBorder="1" applyAlignment="1" applyProtection="1">
      <alignment vertical="center"/>
      <protection locked="0"/>
    </xf>
    <xf numFmtId="4" fontId="40" fillId="0" borderId="109" xfId="3" applyNumberFormat="1" applyFont="1" applyFill="1" applyBorder="1" applyAlignment="1" applyProtection="1">
      <alignment horizontal="left" vertical="center" indent="1"/>
      <protection locked="0"/>
    </xf>
    <xf numFmtId="4" fontId="40" fillId="0" borderId="99" xfId="3" applyNumberFormat="1" applyFont="1" applyFill="1" applyBorder="1" applyAlignment="1" applyProtection="1">
      <alignment horizontal="left" vertical="center" indent="1"/>
      <protection locked="0"/>
    </xf>
    <xf numFmtId="4" fontId="40" fillId="0" borderId="64" xfId="3" applyNumberFormat="1" applyFont="1" applyFill="1" applyBorder="1" applyAlignment="1" applyProtection="1">
      <alignment horizontal="left" vertical="center" indent="1"/>
      <protection locked="0"/>
    </xf>
    <xf numFmtId="4" fontId="17" fillId="0" borderId="26" xfId="3" applyNumberFormat="1" applyFont="1" applyFill="1" applyBorder="1" applyAlignment="1" applyProtection="1">
      <alignment horizontal="left" vertical="center" wrapText="1"/>
      <protection locked="0"/>
    </xf>
    <xf numFmtId="4" fontId="17" fillId="0" borderId="27" xfId="3" applyNumberFormat="1" applyFont="1" applyFill="1" applyBorder="1" applyAlignment="1" applyProtection="1">
      <alignment horizontal="left" vertical="center" wrapText="1"/>
      <protection locked="0"/>
    </xf>
    <xf numFmtId="4" fontId="17" fillId="0" borderId="28" xfId="3" applyNumberFormat="1" applyFont="1" applyFill="1" applyBorder="1" applyAlignment="1" applyProtection="1">
      <alignment horizontal="left" vertical="center" wrapText="1"/>
      <protection locked="0"/>
    </xf>
    <xf numFmtId="4" fontId="21" fillId="0" borderId="79" xfId="3" applyNumberFormat="1" applyFont="1" applyFill="1" applyBorder="1" applyAlignment="1" applyProtection="1">
      <alignment vertical="center"/>
      <protection locked="0"/>
    </xf>
    <xf numFmtId="4" fontId="21" fillId="0" borderId="80" xfId="3" applyNumberFormat="1" applyFont="1" applyFill="1" applyBorder="1" applyAlignment="1" applyProtection="1">
      <alignment vertical="center"/>
      <protection locked="0"/>
    </xf>
    <xf numFmtId="4" fontId="21" fillId="0" borderId="62" xfId="3" applyNumberFormat="1" applyFont="1" applyFill="1" applyBorder="1" applyAlignment="1" applyProtection="1">
      <alignment vertical="center"/>
      <protection locked="0"/>
    </xf>
    <xf numFmtId="4" fontId="21" fillId="0" borderId="116" xfId="3" applyNumberFormat="1" applyFont="1" applyFill="1" applyBorder="1" applyAlignment="1" applyProtection="1">
      <alignment vertical="center" wrapText="1"/>
      <protection locked="0"/>
    </xf>
    <xf numFmtId="4" fontId="21" fillId="0" borderId="120" xfId="3" applyNumberFormat="1" applyFont="1" applyFill="1" applyBorder="1" applyAlignment="1" applyProtection="1">
      <alignment vertical="center" wrapText="1"/>
      <protection locked="0"/>
    </xf>
    <xf numFmtId="4" fontId="21" fillId="0" borderId="68" xfId="3" applyNumberFormat="1" applyFont="1" applyFill="1" applyBorder="1" applyAlignment="1" applyProtection="1">
      <alignment vertical="center" wrapText="1"/>
      <protection locked="0"/>
    </xf>
    <xf numFmtId="4" fontId="16" fillId="0" borderId="116" xfId="3" applyNumberFormat="1" applyFont="1" applyFill="1" applyBorder="1" applyAlignment="1">
      <alignment vertical="center" wrapText="1"/>
    </xf>
    <xf numFmtId="4" fontId="16" fillId="0" borderId="68" xfId="3" applyNumberFormat="1" applyFont="1" applyFill="1" applyBorder="1" applyAlignment="1">
      <alignment vertical="center" wrapText="1"/>
    </xf>
    <xf numFmtId="0" fontId="16" fillId="0" borderId="0" xfId="3" applyFont="1" applyAlignment="1">
      <alignment vertical="center"/>
    </xf>
    <xf numFmtId="4" fontId="24" fillId="4" borderId="26" xfId="3" applyNumberFormat="1" applyFont="1" applyFill="1" applyBorder="1" applyAlignment="1">
      <alignment horizontal="left" vertical="center" wrapText="1"/>
    </xf>
    <xf numFmtId="4" fontId="24" fillId="4" borderId="27" xfId="3" applyNumberFormat="1" applyFont="1" applyFill="1" applyBorder="1" applyAlignment="1">
      <alignment horizontal="left" vertical="center" wrapText="1"/>
    </xf>
    <xf numFmtId="4" fontId="24" fillId="4" borderId="28" xfId="3" applyNumberFormat="1" applyFont="1" applyFill="1" applyBorder="1" applyAlignment="1">
      <alignment horizontal="left" vertical="center" wrapText="1"/>
    </xf>
    <xf numFmtId="4" fontId="24" fillId="4" borderId="25" xfId="3" applyNumberFormat="1" applyFont="1" applyFill="1" applyBorder="1" applyAlignment="1">
      <alignment horizontal="center" vertical="center"/>
    </xf>
    <xf numFmtId="4" fontId="24" fillId="4" borderId="26" xfId="3" applyNumberFormat="1" applyFont="1" applyFill="1" applyBorder="1" applyAlignment="1">
      <alignment horizontal="center" vertical="center"/>
    </xf>
    <xf numFmtId="4" fontId="24" fillId="4" borderId="28" xfId="3" applyNumberFormat="1" applyFont="1" applyFill="1" applyBorder="1" applyAlignment="1">
      <alignment horizontal="center" vertical="center"/>
    </xf>
    <xf numFmtId="4" fontId="21" fillId="0" borderId="26" xfId="3" applyNumberFormat="1" applyFont="1" applyBorder="1" applyAlignment="1">
      <alignment horizontal="right" vertical="center"/>
    </xf>
    <xf numFmtId="4" fontId="21" fillId="0" borderId="28" xfId="3" applyNumberFormat="1" applyFont="1" applyBorder="1" applyAlignment="1">
      <alignment horizontal="right" vertical="center"/>
    </xf>
    <xf numFmtId="4" fontId="21" fillId="0" borderId="108" xfId="3" applyNumberFormat="1" applyFont="1" applyBorder="1" applyAlignment="1">
      <alignment horizontal="right" vertical="center"/>
    </xf>
    <xf numFmtId="4" fontId="21" fillId="0" borderId="25" xfId="3" applyNumberFormat="1" applyFont="1" applyBorder="1" applyAlignment="1">
      <alignment horizontal="right" vertical="center"/>
    </xf>
    <xf numFmtId="4" fontId="16" fillId="0" borderId="0" xfId="3" applyNumberFormat="1" applyFont="1" applyFill="1" applyBorder="1" applyAlignment="1">
      <alignment horizontal="center" vertical="center" wrapText="1"/>
    </xf>
    <xf numFmtId="4" fontId="17" fillId="4" borderId="26" xfId="3" applyNumberFormat="1" applyFont="1" applyFill="1" applyBorder="1" applyAlignment="1">
      <alignment horizontal="center" vertical="center" wrapText="1"/>
    </xf>
    <xf numFmtId="4" fontId="17" fillId="4" borderId="28" xfId="3" applyNumberFormat="1" applyFont="1" applyFill="1" applyBorder="1" applyAlignment="1">
      <alignment horizontal="center" vertical="center" wrapText="1"/>
    </xf>
    <xf numFmtId="4" fontId="16" fillId="0" borderId="79" xfId="3" applyNumberFormat="1" applyFont="1" applyFill="1" applyBorder="1" applyAlignment="1">
      <alignment vertical="center" wrapText="1"/>
    </xf>
    <xf numFmtId="4" fontId="16" fillId="0" borderId="62" xfId="3" applyNumberFormat="1" applyFont="1" applyFill="1" applyBorder="1" applyAlignment="1">
      <alignment vertical="center" wrapText="1"/>
    </xf>
    <xf numFmtId="4" fontId="16" fillId="0" borderId="109" xfId="3" applyNumberFormat="1" applyFont="1" applyFill="1" applyBorder="1" applyAlignment="1">
      <alignment vertical="center" wrapText="1"/>
    </xf>
    <xf numFmtId="4" fontId="16" fillId="0" borderId="64" xfId="3" applyNumberFormat="1" applyFont="1" applyFill="1" applyBorder="1" applyAlignment="1">
      <alignment vertical="center" wrapText="1"/>
    </xf>
    <xf numFmtId="4" fontId="16" fillId="0" borderId="119" xfId="3" applyNumberFormat="1" applyFont="1" applyFill="1" applyBorder="1" applyAlignment="1">
      <alignment vertical="center" wrapText="1"/>
    </xf>
    <xf numFmtId="4" fontId="16" fillId="0" borderId="103" xfId="3" applyNumberFormat="1" applyFont="1" applyFill="1" applyBorder="1" applyAlignment="1">
      <alignment vertical="center" wrapText="1"/>
    </xf>
    <xf numFmtId="4" fontId="16" fillId="0" borderId="110" xfId="3" applyNumberFormat="1" applyFont="1" applyFill="1" applyBorder="1" applyAlignment="1">
      <alignment vertical="center" wrapText="1"/>
    </xf>
    <xf numFmtId="4" fontId="16" fillId="0" borderId="85" xfId="3" applyNumberFormat="1" applyFont="1" applyFill="1" applyBorder="1" applyAlignment="1">
      <alignment vertical="center" wrapText="1"/>
    </xf>
    <xf numFmtId="4" fontId="24" fillId="8" borderId="26" xfId="3" applyNumberFormat="1" applyFont="1" applyFill="1" applyBorder="1" applyAlignment="1" applyProtection="1">
      <alignment horizontal="justify" vertical="center" wrapText="1"/>
      <protection locked="0"/>
    </xf>
    <xf numFmtId="4" fontId="24" fillId="8" borderId="28" xfId="3" applyNumberFormat="1" applyFont="1" applyFill="1" applyBorder="1" applyAlignment="1" applyProtection="1">
      <alignment horizontal="justify" vertical="center" wrapText="1"/>
      <protection locked="0"/>
    </xf>
    <xf numFmtId="4" fontId="24" fillId="0" borderId="26" xfId="3" applyNumberFormat="1" applyFont="1" applyFill="1" applyBorder="1" applyAlignment="1">
      <alignment horizontal="center" vertical="center"/>
    </xf>
    <xf numFmtId="4" fontId="24" fillId="0" borderId="28" xfId="3" applyNumberFormat="1" applyFont="1" applyFill="1" applyBorder="1" applyAlignment="1">
      <alignment horizontal="center" vertical="center"/>
    </xf>
    <xf numFmtId="4" fontId="17" fillId="0" borderId="26" xfId="3" applyNumberFormat="1" applyFont="1" applyFill="1" applyBorder="1" applyAlignment="1">
      <alignment horizontal="center" vertical="center"/>
    </xf>
    <xf numFmtId="4" fontId="17" fillId="0" borderId="28" xfId="3" applyNumberFormat="1" applyFont="1" applyFill="1" applyBorder="1" applyAlignment="1">
      <alignment horizontal="center" vertical="center"/>
    </xf>
    <xf numFmtId="0" fontId="16" fillId="0" borderId="28" xfId="3" applyFont="1" applyBorder="1" applyAlignment="1">
      <alignment horizontal="right" vertical="center"/>
    </xf>
    <xf numFmtId="4" fontId="25" fillId="0" borderId="0" xfId="3" applyNumberFormat="1" applyFont="1" applyFill="1" applyBorder="1" applyAlignment="1">
      <alignment horizontal="left" vertical="center" wrapText="1"/>
    </xf>
    <xf numFmtId="0" fontId="26" fillId="0" borderId="0" xfId="3" applyFont="1" applyFill="1" applyAlignment="1">
      <alignment vertical="center"/>
    </xf>
    <xf numFmtId="4" fontId="21" fillId="0" borderId="109" xfId="3" applyNumberFormat="1" applyFont="1" applyFill="1" applyBorder="1" applyAlignment="1" applyProtection="1">
      <alignment horizontal="left" vertical="center" wrapText="1" indent="1"/>
      <protection locked="0"/>
    </xf>
    <xf numFmtId="4" fontId="21" fillId="0" borderId="64" xfId="3" applyNumberFormat="1" applyFont="1" applyFill="1" applyBorder="1" applyAlignment="1" applyProtection="1">
      <alignment horizontal="left" vertical="center" wrapText="1" indent="1"/>
      <protection locked="0"/>
    </xf>
    <xf numFmtId="4" fontId="24" fillId="0" borderId="116" xfId="3" applyNumberFormat="1" applyFont="1" applyBorder="1" applyAlignment="1" applyProtection="1">
      <alignment horizontal="left" vertical="center" wrapText="1"/>
      <protection locked="0"/>
    </xf>
    <xf numFmtId="4" fontId="24" fillId="0" borderId="68" xfId="3" applyNumberFormat="1" applyFont="1" applyBorder="1" applyAlignment="1" applyProtection="1">
      <alignment horizontal="left" vertical="center" wrapText="1"/>
      <protection locked="0"/>
    </xf>
    <xf numFmtId="4" fontId="24" fillId="0" borderId="79" xfId="3" applyNumberFormat="1" applyFont="1" applyBorder="1" applyAlignment="1" applyProtection="1">
      <alignment horizontal="left" vertical="center" wrapText="1"/>
      <protection locked="0"/>
    </xf>
    <xf numFmtId="4" fontId="24" fillId="0" borderId="62" xfId="3" applyNumberFormat="1" applyFont="1" applyBorder="1" applyAlignment="1" applyProtection="1">
      <alignment horizontal="left" vertical="center" wrapText="1"/>
      <protection locked="0"/>
    </xf>
    <xf numFmtId="4" fontId="24" fillId="0" borderId="109" xfId="3" applyNumberFormat="1" applyFont="1" applyBorder="1" applyAlignment="1" applyProtection="1">
      <alignment horizontal="left" vertical="center" wrapText="1"/>
      <protection locked="0"/>
    </xf>
    <xf numFmtId="4" fontId="24" fillId="0" borderId="64" xfId="3" applyNumberFormat="1" applyFont="1" applyBorder="1" applyAlignment="1" applyProtection="1">
      <alignment horizontal="left" vertical="center" wrapText="1"/>
      <protection locked="0"/>
    </xf>
    <xf numFmtId="4" fontId="24" fillId="0" borderId="109" xfId="3" applyNumberFormat="1" applyFont="1" applyFill="1" applyBorder="1" applyAlignment="1" applyProtection="1">
      <alignment horizontal="left" vertical="center" wrapText="1"/>
      <protection locked="0"/>
    </xf>
    <xf numFmtId="4" fontId="24" fillId="0" borderId="64" xfId="3" applyNumberFormat="1" applyFont="1" applyFill="1" applyBorder="1" applyAlignment="1" applyProtection="1">
      <alignment horizontal="left" vertical="center" wrapText="1"/>
      <protection locked="0"/>
    </xf>
    <xf numFmtId="4" fontId="25" fillId="0" borderId="0" xfId="3" applyNumberFormat="1" applyFont="1" applyFill="1" applyAlignment="1" applyProtection="1">
      <alignment horizontal="left" vertical="center" wrapText="1"/>
      <protection locked="0"/>
    </xf>
    <xf numFmtId="4" fontId="24" fillId="4" borderId="46" xfId="3" applyNumberFormat="1" applyFont="1" applyFill="1" applyBorder="1" applyAlignment="1" applyProtection="1">
      <alignment horizontal="center" vertical="center" wrapText="1"/>
      <protection locked="0"/>
    </xf>
    <xf numFmtId="4" fontId="24" fillId="4" borderId="70" xfId="3" applyNumberFormat="1" applyFont="1" applyFill="1" applyBorder="1" applyAlignment="1" applyProtection="1">
      <alignment horizontal="center" vertical="center" wrapText="1"/>
      <protection locked="0"/>
    </xf>
    <xf numFmtId="4" fontId="17" fillId="4" borderId="26" xfId="3" applyNumberFormat="1" applyFont="1" applyFill="1" applyBorder="1" applyAlignment="1" applyProtection="1">
      <alignment horizontal="center" vertical="center" wrapText="1"/>
      <protection locked="0"/>
    </xf>
    <xf numFmtId="4" fontId="17" fillId="4" borderId="27" xfId="3" applyNumberFormat="1" applyFont="1" applyFill="1" applyBorder="1" applyAlignment="1" applyProtection="1">
      <alignment horizontal="center" vertical="center" wrapText="1"/>
      <protection locked="0"/>
    </xf>
    <xf numFmtId="4" fontId="17" fillId="4" borderId="28" xfId="3" applyNumberFormat="1" applyFont="1" applyFill="1" applyBorder="1" applyAlignment="1" applyProtection="1">
      <alignment horizontal="center" vertical="center" wrapText="1"/>
      <protection locked="0"/>
    </xf>
    <xf numFmtId="4" fontId="30" fillId="0" borderId="0" xfId="3" applyNumberFormat="1" applyFont="1" applyAlignment="1">
      <alignment horizontal="left" vertical="center" wrapText="1"/>
    </xf>
    <xf numFmtId="0" fontId="26" fillId="0" borderId="0" xfId="3" applyFont="1" applyAlignment="1">
      <alignment horizontal="left" vertical="center" wrapText="1"/>
    </xf>
    <xf numFmtId="4" fontId="30" fillId="0" borderId="0" xfId="3" applyNumberFormat="1" applyFont="1" applyFill="1" applyAlignment="1">
      <alignment horizontal="left" vertical="center" wrapText="1"/>
    </xf>
    <xf numFmtId="0" fontId="16" fillId="0" borderId="28" xfId="3" applyFont="1" applyBorder="1" applyAlignment="1">
      <alignment horizontal="center" vertical="center" wrapText="1"/>
    </xf>
    <xf numFmtId="4" fontId="21" fillId="0" borderId="26" xfId="3" applyNumberFormat="1" applyFont="1" applyFill="1" applyBorder="1" applyAlignment="1" applyProtection="1">
      <alignment horizontal="left" vertical="center" wrapText="1"/>
      <protection locked="0"/>
    </xf>
    <xf numFmtId="4" fontId="21" fillId="0" borderId="28" xfId="3" applyNumberFormat="1" applyFont="1" applyFill="1" applyBorder="1" applyAlignment="1" applyProtection="1">
      <alignment horizontal="left" vertical="center" wrapText="1"/>
      <protection locked="0"/>
    </xf>
    <xf numFmtId="0" fontId="36" fillId="0" borderId="0" xfId="3" applyFont="1" applyFill="1" applyBorder="1" applyAlignment="1">
      <alignment vertical="top" wrapText="1"/>
    </xf>
    <xf numFmtId="0" fontId="36" fillId="0" borderId="0" xfId="3" applyFont="1" applyFill="1" applyAlignment="1">
      <alignment vertical="top"/>
    </xf>
    <xf numFmtId="4" fontId="21" fillId="0" borderId="109" xfId="3" applyNumberFormat="1" applyFont="1" applyFill="1" applyBorder="1" applyAlignment="1" applyProtection="1">
      <alignment horizontal="left" vertical="center" indent="1"/>
      <protection locked="0"/>
    </xf>
    <xf numFmtId="4" fontId="21" fillId="0" borderId="64" xfId="3" applyNumberFormat="1" applyFont="1" applyFill="1" applyBorder="1" applyAlignment="1" applyProtection="1">
      <alignment horizontal="left" vertical="center" indent="1"/>
      <protection locked="0"/>
    </xf>
    <xf numFmtId="4" fontId="21" fillId="0" borderId="116" xfId="3" applyNumberFormat="1" applyFont="1" applyFill="1" applyBorder="1" applyAlignment="1" applyProtection="1">
      <alignment horizontal="left" vertical="center" wrapText="1"/>
      <protection locked="0"/>
    </xf>
    <xf numFmtId="4" fontId="21" fillId="0" borderId="68" xfId="3" applyNumberFormat="1" applyFont="1" applyFill="1" applyBorder="1" applyAlignment="1" applyProtection="1">
      <alignment horizontal="left" vertical="center" wrapText="1"/>
      <protection locked="0"/>
    </xf>
    <xf numFmtId="4" fontId="17" fillId="8" borderId="26" xfId="3" applyNumberFormat="1" applyFont="1" applyFill="1" applyBorder="1" applyAlignment="1" applyProtection="1">
      <alignment vertical="center"/>
      <protection locked="0"/>
    </xf>
    <xf numFmtId="4" fontId="17" fillId="8" borderId="28" xfId="3" applyNumberFormat="1" applyFont="1" applyFill="1" applyBorder="1" applyAlignment="1" applyProtection="1">
      <alignment vertical="center"/>
      <protection locked="0"/>
    </xf>
    <xf numFmtId="0" fontId="26" fillId="0" borderId="0" xfId="3" applyFont="1" applyAlignment="1">
      <alignment horizontal="left" vertical="center"/>
    </xf>
    <xf numFmtId="4" fontId="17" fillId="8" borderId="26" xfId="3" applyNumberFormat="1" applyFont="1" applyFill="1" applyBorder="1" applyAlignment="1">
      <alignment horizontal="left" vertical="center"/>
    </xf>
    <xf numFmtId="4" fontId="17" fillId="8" borderId="28" xfId="3" applyNumberFormat="1" applyFont="1" applyFill="1" applyBorder="1" applyAlignment="1">
      <alignment horizontal="left" vertical="center"/>
    </xf>
    <xf numFmtId="4" fontId="21" fillId="0" borderId="109" xfId="3" applyNumberFormat="1" applyFont="1" applyBorder="1" applyAlignment="1" applyProtection="1">
      <alignment horizontal="justify" vertical="center"/>
      <protection locked="0"/>
    </xf>
    <xf numFmtId="4" fontId="21" fillId="0" borderId="64" xfId="3" applyNumberFormat="1" applyFont="1" applyBorder="1" applyAlignment="1" applyProtection="1">
      <alignment horizontal="justify" vertical="center"/>
      <protection locked="0"/>
    </xf>
    <xf numFmtId="4" fontId="24" fillId="4" borderId="26" xfId="3" applyNumberFormat="1" applyFont="1" applyFill="1" applyBorder="1" applyAlignment="1" applyProtection="1">
      <alignment horizontal="center" vertical="center" wrapText="1"/>
      <protection locked="0"/>
    </xf>
    <xf numFmtId="4" fontId="24" fillId="4" borderId="28" xfId="3" applyNumberFormat="1" applyFont="1" applyFill="1" applyBorder="1" applyAlignment="1" applyProtection="1">
      <alignment horizontal="center" vertical="center" wrapText="1"/>
      <protection locked="0"/>
    </xf>
    <xf numFmtId="4" fontId="24" fillId="0" borderId="79" xfId="3" applyNumberFormat="1" applyFont="1" applyFill="1" applyBorder="1" applyAlignment="1" applyProtection="1">
      <alignment vertical="center"/>
      <protection locked="0"/>
    </xf>
    <xf numFmtId="4" fontId="24" fillId="0" borderId="62" xfId="3" applyNumberFormat="1" applyFont="1" applyFill="1" applyBorder="1" applyAlignment="1" applyProtection="1">
      <alignment vertical="center"/>
      <protection locked="0"/>
    </xf>
    <xf numFmtId="4" fontId="16" fillId="0" borderId="116" xfId="3" applyNumberFormat="1" applyFont="1" applyFill="1" applyBorder="1" applyAlignment="1" applyProtection="1">
      <alignment horizontal="left" vertical="center" wrapText="1"/>
      <protection locked="0"/>
    </xf>
    <xf numFmtId="4" fontId="16" fillId="0" borderId="68" xfId="3" applyNumberFormat="1" applyFont="1" applyFill="1" applyBorder="1" applyAlignment="1" applyProtection="1">
      <alignment horizontal="left" vertical="center" wrapText="1"/>
      <protection locked="0"/>
    </xf>
    <xf numFmtId="4" fontId="30" fillId="0" borderId="0" xfId="3" applyNumberFormat="1" applyFont="1" applyFill="1" applyAlignment="1" applyProtection="1">
      <alignment horizontal="left" vertical="center"/>
      <protection locked="0"/>
    </xf>
    <xf numFmtId="0" fontId="26" fillId="0" borderId="0" xfId="3" applyFont="1" applyAlignment="1"/>
    <xf numFmtId="4" fontId="16" fillId="0" borderId="79" xfId="3" applyNumberFormat="1" applyFont="1" applyFill="1" applyBorder="1" applyAlignment="1" applyProtection="1">
      <alignment horizontal="left" vertical="center" wrapText="1"/>
      <protection locked="0"/>
    </xf>
    <xf numFmtId="4" fontId="16" fillId="0" borderId="62" xfId="3" applyNumberFormat="1" applyFont="1" applyFill="1" applyBorder="1" applyAlignment="1" applyProtection="1">
      <alignment horizontal="left" vertical="center" wrapText="1"/>
      <protection locked="0"/>
    </xf>
    <xf numFmtId="4" fontId="16" fillId="0" borderId="109" xfId="3" applyNumberFormat="1" applyFont="1" applyFill="1" applyBorder="1" applyAlignment="1" applyProtection="1">
      <alignment horizontal="left" vertical="center"/>
      <protection locked="0"/>
    </xf>
    <xf numFmtId="4" fontId="16" fillId="0" borderId="64" xfId="3" applyNumberFormat="1" applyFont="1" applyFill="1" applyBorder="1" applyAlignment="1" applyProtection="1">
      <alignment horizontal="left" vertical="center"/>
      <protection locked="0"/>
    </xf>
    <xf numFmtId="4" fontId="21" fillId="0" borderId="116" xfId="3" applyNumberFormat="1" applyFont="1" applyBorder="1" applyAlignment="1" applyProtection="1">
      <alignment horizontal="left" vertical="center"/>
      <protection locked="0"/>
    </xf>
    <xf numFmtId="4" fontId="21" fillId="0" borderId="68" xfId="3" applyNumberFormat="1" applyFont="1" applyBorder="1" applyAlignment="1" applyProtection="1">
      <alignment horizontal="left" vertical="center"/>
      <protection locked="0"/>
    </xf>
    <xf numFmtId="4" fontId="21" fillId="0" borderId="0" xfId="3" applyNumberFormat="1" applyFont="1" applyAlignment="1">
      <alignment vertical="center"/>
    </xf>
    <xf numFmtId="4" fontId="34" fillId="0" borderId="0" xfId="3" applyNumberFormat="1" applyFont="1" applyFill="1" applyAlignment="1">
      <alignment horizontal="left" vertical="center" wrapText="1"/>
    </xf>
    <xf numFmtId="0" fontId="16" fillId="0" borderId="0" xfId="3" applyFont="1" applyFill="1" applyAlignment="1">
      <alignment horizontal="left" vertical="center" wrapText="1"/>
    </xf>
    <xf numFmtId="4" fontId="25" fillId="0" borderId="0" xfId="3" applyNumberFormat="1" applyFont="1" applyFill="1" applyBorder="1" applyAlignment="1" applyProtection="1">
      <alignment horizontal="left" vertical="center"/>
      <protection locked="0"/>
    </xf>
    <xf numFmtId="4" fontId="24" fillId="4" borderId="26" xfId="3" applyNumberFormat="1" applyFont="1" applyFill="1" applyBorder="1" applyAlignment="1" applyProtection="1">
      <alignment vertical="center" wrapText="1"/>
      <protection locked="0"/>
    </xf>
    <xf numFmtId="0" fontId="16" fillId="0" borderId="28" xfId="3" applyFont="1" applyBorder="1" applyAlignment="1">
      <alignment vertical="center" wrapText="1"/>
    </xf>
    <xf numFmtId="4" fontId="21" fillId="0" borderId="109" xfId="3" applyNumberFormat="1" applyFont="1" applyFill="1" applyBorder="1" applyAlignment="1">
      <alignment horizontal="left" vertical="center" wrapText="1"/>
    </xf>
    <xf numFmtId="0" fontId="16" fillId="0" borderId="82" xfId="3" applyFont="1" applyFill="1" applyBorder="1" applyAlignment="1">
      <alignment vertical="center"/>
    </xf>
    <xf numFmtId="4" fontId="21" fillId="0" borderId="109" xfId="3" applyNumberFormat="1" applyFont="1" applyFill="1" applyBorder="1" applyAlignment="1">
      <alignment horizontal="left" vertical="center"/>
    </xf>
    <xf numFmtId="0" fontId="16" fillId="0" borderId="117" xfId="3" applyFont="1" applyFill="1" applyBorder="1" applyAlignment="1">
      <alignment vertical="center"/>
    </xf>
    <xf numFmtId="0" fontId="16" fillId="0" borderId="28" xfId="3" applyFont="1" applyBorder="1" applyAlignment="1">
      <alignment vertical="center"/>
    </xf>
    <xf numFmtId="4" fontId="16" fillId="0" borderId="109" xfId="3" applyNumberFormat="1" applyFont="1" applyFill="1" applyBorder="1" applyAlignment="1">
      <alignment horizontal="left" vertical="center" wrapText="1"/>
    </xf>
    <xf numFmtId="4" fontId="24" fillId="0" borderId="26" xfId="3" applyNumberFormat="1" applyFont="1" applyFill="1" applyBorder="1" applyAlignment="1" applyProtection="1">
      <alignment vertical="center" wrapText="1"/>
      <protection locked="0"/>
    </xf>
    <xf numFmtId="0" fontId="16" fillId="0" borderId="28" xfId="3" applyFont="1" applyFill="1" applyBorder="1" applyAlignment="1">
      <alignment vertical="center"/>
    </xf>
    <xf numFmtId="4" fontId="21" fillId="0" borderId="79" xfId="3" applyNumberFormat="1" applyFont="1" applyFill="1" applyBorder="1" applyAlignment="1" applyProtection="1">
      <alignment horizontal="left" vertical="center" wrapText="1"/>
      <protection locked="0"/>
    </xf>
    <xf numFmtId="0" fontId="16" fillId="0" borderId="111" xfId="3" applyFont="1" applyFill="1" applyBorder="1" applyAlignment="1">
      <alignment vertical="center"/>
    </xf>
    <xf numFmtId="4" fontId="24" fillId="0" borderId="109" xfId="3" applyNumberFormat="1" applyFont="1" applyBorder="1" applyAlignment="1" applyProtection="1">
      <alignment horizontal="justify" vertical="center"/>
      <protection locked="0"/>
    </xf>
    <xf numFmtId="4" fontId="24" fillId="0" borderId="64" xfId="3" applyNumberFormat="1" applyFont="1" applyBorder="1" applyAlignment="1" applyProtection="1">
      <alignment horizontal="justify" vertical="center"/>
      <protection locked="0"/>
    </xf>
    <xf numFmtId="4" fontId="24" fillId="0" borderId="116" xfId="3" applyNumberFormat="1" applyFont="1" applyBorder="1" applyAlignment="1" applyProtection="1">
      <alignment horizontal="justify" vertical="center"/>
      <protection locked="0"/>
    </xf>
    <xf numFmtId="4" fontId="24" fillId="0" borderId="68" xfId="3" applyNumberFormat="1" applyFont="1" applyBorder="1" applyAlignment="1" applyProtection="1">
      <alignment horizontal="justify" vertical="center"/>
      <protection locked="0"/>
    </xf>
    <xf numFmtId="4" fontId="24" fillId="8" borderId="26" xfId="3" applyNumberFormat="1" applyFont="1" applyFill="1" applyBorder="1" applyAlignment="1" applyProtection="1">
      <alignment horizontal="justify" vertical="center"/>
      <protection locked="0"/>
    </xf>
    <xf numFmtId="4" fontId="24" fillId="8" borderId="28" xfId="3" applyNumberFormat="1" applyFont="1" applyFill="1" applyBorder="1" applyAlignment="1" applyProtection="1">
      <alignment horizontal="justify" vertical="center"/>
      <protection locked="0"/>
    </xf>
    <xf numFmtId="4" fontId="30" fillId="0" borderId="0" xfId="3" applyNumberFormat="1" applyFont="1" applyAlignment="1" applyProtection="1">
      <alignment horizontal="left" vertical="center"/>
      <protection locked="0"/>
    </xf>
    <xf numFmtId="4" fontId="17" fillId="8" borderId="26" xfId="3" applyNumberFormat="1" applyFont="1" applyFill="1" applyBorder="1" applyAlignment="1" applyProtection="1">
      <alignment horizontal="left" vertical="center" wrapText="1"/>
      <protection locked="0"/>
    </xf>
    <xf numFmtId="0" fontId="16" fillId="0" borderId="28" xfId="3" applyFont="1" applyBorder="1" applyAlignment="1">
      <alignment horizontal="left" vertical="center"/>
    </xf>
    <xf numFmtId="4" fontId="24" fillId="0" borderId="79" xfId="3" applyNumberFormat="1" applyFont="1" applyBorder="1" applyAlignment="1" applyProtection="1">
      <alignment horizontal="justify" vertical="center"/>
      <protection locked="0"/>
    </xf>
    <xf numFmtId="4" fontId="24" fillId="0" borderId="62" xfId="3" applyNumberFormat="1" applyFont="1" applyBorder="1" applyAlignment="1" applyProtection="1">
      <alignment horizontal="justify" vertical="center"/>
      <protection locked="0"/>
    </xf>
    <xf numFmtId="4" fontId="24" fillId="0" borderId="119" xfId="3" applyNumberFormat="1" applyFont="1" applyBorder="1" applyAlignment="1" applyProtection="1">
      <alignment horizontal="justify" vertical="center"/>
      <protection locked="0"/>
    </xf>
    <xf numFmtId="4" fontId="24" fillId="0" borderId="103" xfId="3" applyNumberFormat="1" applyFont="1" applyBorder="1" applyAlignment="1" applyProtection="1">
      <alignment horizontal="justify" vertical="center"/>
      <protection locked="0"/>
    </xf>
    <xf numFmtId="0" fontId="16" fillId="0" borderId="27" xfId="3" applyFont="1" applyBorder="1" applyAlignment="1">
      <alignment horizontal="center" vertical="center" wrapText="1"/>
    </xf>
    <xf numFmtId="4" fontId="17" fillId="8" borderId="26" xfId="3" applyNumberFormat="1" applyFont="1" applyFill="1" applyBorder="1" applyAlignment="1">
      <alignment horizontal="center" vertical="center"/>
    </xf>
    <xf numFmtId="4" fontId="17" fillId="8" borderId="28" xfId="3" applyNumberFormat="1" applyFont="1" applyFill="1" applyBorder="1" applyAlignment="1">
      <alignment horizontal="center" vertical="center"/>
    </xf>
    <xf numFmtId="0" fontId="26" fillId="0" borderId="0" xfId="3" applyFont="1" applyAlignment="1">
      <alignment vertical="center"/>
    </xf>
    <xf numFmtId="4" fontId="21" fillId="0" borderId="79" xfId="3" applyNumberFormat="1" applyFont="1" applyFill="1" applyBorder="1" applyAlignment="1">
      <alignment horizontal="left" vertical="center" wrapText="1"/>
    </xf>
    <xf numFmtId="4" fontId="21" fillId="0" borderId="62" xfId="3" applyNumberFormat="1" applyFont="1" applyFill="1" applyBorder="1" applyAlignment="1">
      <alignment horizontal="left" vertical="center" wrapText="1"/>
    </xf>
    <xf numFmtId="4" fontId="21" fillId="0" borderId="116" xfId="3" applyNumberFormat="1" applyFont="1" applyFill="1" applyBorder="1" applyAlignment="1">
      <alignment horizontal="left" vertical="center" wrapText="1"/>
    </xf>
    <xf numFmtId="4" fontId="30" fillId="0" borderId="0" xfId="3" applyNumberFormat="1" applyFont="1" applyFill="1" applyBorder="1" applyAlignment="1">
      <alignment horizontal="left" vertical="center" wrapText="1"/>
    </xf>
    <xf numFmtId="4" fontId="21" fillId="0" borderId="116" xfId="3" applyNumberFormat="1" applyFont="1" applyBorder="1" applyAlignment="1" applyProtection="1">
      <alignment vertical="center" wrapText="1"/>
      <protection locked="0"/>
    </xf>
    <xf numFmtId="4" fontId="21" fillId="0" borderId="68" xfId="3" applyNumberFormat="1" applyFont="1" applyBorder="1" applyAlignment="1" applyProtection="1">
      <alignment vertical="center" wrapText="1"/>
      <protection locked="0"/>
    </xf>
    <xf numFmtId="4" fontId="24" fillId="8" borderId="28" xfId="3" applyNumberFormat="1" applyFont="1" applyFill="1" applyBorder="1" applyAlignment="1" applyProtection="1">
      <alignment vertical="center" wrapText="1"/>
      <protection locked="0"/>
    </xf>
    <xf numFmtId="4" fontId="21" fillId="0" borderId="79" xfId="3" applyNumberFormat="1" applyFont="1" applyBorder="1" applyAlignment="1" applyProtection="1">
      <alignment vertical="center" wrapText="1"/>
      <protection locked="0"/>
    </xf>
    <xf numFmtId="4" fontId="21" fillId="0" borderId="62" xfId="3" applyNumberFormat="1" applyFont="1" applyBorder="1" applyAlignment="1" applyProtection="1">
      <alignment vertical="center" wrapText="1"/>
      <protection locked="0"/>
    </xf>
    <xf numFmtId="4" fontId="21" fillId="0" borderId="109" xfId="3" applyNumberFormat="1" applyFont="1" applyBorder="1" applyAlignment="1" applyProtection="1">
      <alignment vertical="center" wrapText="1"/>
      <protection locked="0"/>
    </xf>
    <xf numFmtId="4" fontId="21" fillId="0" borderId="64" xfId="3" applyNumberFormat="1" applyFont="1" applyBorder="1" applyAlignment="1" applyProtection="1">
      <alignment vertical="center" wrapText="1"/>
      <protection locked="0"/>
    </xf>
    <xf numFmtId="0" fontId="16" fillId="0" borderId="118" xfId="3" applyFont="1" applyBorder="1" applyAlignment="1">
      <alignment vertical="center"/>
    </xf>
    <xf numFmtId="0" fontId="26" fillId="0" borderId="0" xfId="3" applyFont="1" applyFill="1" applyAlignment="1">
      <alignment vertical="center" wrapText="1"/>
    </xf>
    <xf numFmtId="4" fontId="17" fillId="0" borderId="109" xfId="3" applyNumberFormat="1" applyFont="1" applyFill="1" applyBorder="1" applyAlignment="1" applyProtection="1">
      <alignment vertical="center" wrapText="1"/>
      <protection locked="0"/>
    </xf>
    <xf numFmtId="0" fontId="16" fillId="0" borderId="82" xfId="3" applyFont="1" applyBorder="1" applyAlignment="1">
      <alignment vertical="center"/>
    </xf>
    <xf numFmtId="4" fontId="24" fillId="4" borderId="79" xfId="3" applyNumberFormat="1" applyFont="1" applyFill="1" applyBorder="1" applyAlignment="1" applyProtection="1">
      <alignment vertical="center" wrapText="1"/>
      <protection locked="0"/>
    </xf>
    <xf numFmtId="0" fontId="16" fillId="4" borderId="111" xfId="3" applyFont="1" applyFill="1" applyBorder="1" applyAlignment="1">
      <alignment vertical="center"/>
    </xf>
    <xf numFmtId="0" fontId="16" fillId="0" borderId="28" xfId="3" applyFont="1" applyBorder="1" applyAlignment="1">
      <alignment horizontal="center" vertical="center"/>
    </xf>
    <xf numFmtId="4" fontId="17" fillId="0" borderId="79" xfId="3" applyNumberFormat="1" applyFont="1" applyFill="1" applyBorder="1" applyAlignment="1" applyProtection="1">
      <alignment vertical="center" wrapText="1"/>
      <protection locked="0"/>
    </xf>
    <xf numFmtId="0" fontId="16" fillId="0" borderId="111" xfId="3" applyFont="1" applyBorder="1" applyAlignment="1">
      <alignment vertical="center"/>
    </xf>
    <xf numFmtId="4" fontId="16" fillId="0" borderId="80" xfId="3" applyNumberFormat="1" applyFont="1" applyFill="1" applyBorder="1" applyAlignment="1" applyProtection="1">
      <alignment horizontal="left" vertical="center" wrapText="1"/>
      <protection locked="0"/>
    </xf>
    <xf numFmtId="4" fontId="16" fillId="0" borderId="109" xfId="3" applyNumberFormat="1" applyFont="1" applyFill="1" applyBorder="1" applyAlignment="1" applyProtection="1">
      <alignment horizontal="left" vertical="center" wrapText="1" indent="2"/>
      <protection locked="0"/>
    </xf>
    <xf numFmtId="0" fontId="16" fillId="0" borderId="99" xfId="3" applyFont="1" applyFill="1" applyBorder="1" applyAlignment="1">
      <alignment horizontal="left" vertical="center" wrapText="1" indent="2"/>
    </xf>
    <xf numFmtId="0" fontId="16" fillId="0" borderId="64" xfId="3" applyFont="1" applyFill="1" applyBorder="1" applyAlignment="1">
      <alignment horizontal="left" vertical="center" wrapText="1" indent="2"/>
    </xf>
    <xf numFmtId="4" fontId="16" fillId="0" borderId="110" xfId="3" applyNumberFormat="1" applyFont="1" applyFill="1" applyBorder="1" applyAlignment="1" applyProtection="1">
      <alignment horizontal="left" vertical="center" wrapText="1"/>
      <protection locked="0"/>
    </xf>
    <xf numFmtId="4" fontId="16" fillId="0" borderId="106" xfId="3" applyNumberFormat="1" applyFont="1" applyFill="1" applyBorder="1" applyAlignment="1" applyProtection="1">
      <alignment horizontal="left" vertical="center" wrapText="1"/>
      <protection locked="0"/>
    </xf>
    <xf numFmtId="4" fontId="16" fillId="0" borderId="85" xfId="3" applyNumberFormat="1" applyFont="1" applyFill="1" applyBorder="1" applyAlignment="1" applyProtection="1">
      <alignment horizontal="left" vertical="center" wrapText="1"/>
      <protection locked="0"/>
    </xf>
    <xf numFmtId="164" fontId="24" fillId="4" borderId="26" xfId="6" applyFont="1" applyFill="1" applyBorder="1" applyAlignment="1" applyProtection="1">
      <alignment horizontal="left" vertical="center" wrapText="1"/>
      <protection locked="0"/>
    </xf>
    <xf numFmtId="164" fontId="24" fillId="4" borderId="27" xfId="6" applyFont="1" applyFill="1" applyBorder="1" applyAlignment="1" applyProtection="1">
      <alignment horizontal="left" vertical="center" wrapText="1"/>
      <protection locked="0"/>
    </xf>
    <xf numFmtId="164" fontId="24" fillId="4" borderId="28" xfId="6" applyFont="1" applyFill="1" applyBorder="1" applyAlignment="1" applyProtection="1">
      <alignment horizontal="left" vertical="center" wrapText="1"/>
      <protection locked="0"/>
    </xf>
    <xf numFmtId="4" fontId="17" fillId="0" borderId="79" xfId="3" applyNumberFormat="1" applyFont="1" applyFill="1" applyBorder="1" applyAlignment="1">
      <alignment horizontal="left" vertical="center" wrapText="1"/>
    </xf>
    <xf numFmtId="0" fontId="16" fillId="0" borderId="62" xfId="3" applyFont="1" applyFill="1" applyBorder="1" applyAlignment="1">
      <alignment horizontal="left" vertical="center" wrapText="1"/>
    </xf>
    <xf numFmtId="4" fontId="17" fillId="0" borderId="0" xfId="3" applyNumberFormat="1" applyFont="1" applyFill="1" applyBorder="1" applyAlignment="1" applyProtection="1">
      <alignment horizontal="left" vertical="center"/>
      <protection locked="0"/>
    </xf>
    <xf numFmtId="0" fontId="22" fillId="0" borderId="0" xfId="3" applyFont="1" applyAlignment="1">
      <alignment horizontal="left" vertical="center"/>
    </xf>
    <xf numFmtId="4" fontId="17" fillId="4" borderId="29" xfId="3" applyNumberFormat="1" applyFont="1" applyFill="1" applyBorder="1" applyAlignment="1" applyProtection="1">
      <alignment horizontal="center" vertical="center"/>
      <protection locked="0"/>
    </xf>
    <xf numFmtId="4" fontId="17" fillId="4" borderId="107" xfId="3" applyNumberFormat="1" applyFont="1" applyFill="1" applyBorder="1" applyAlignment="1" applyProtection="1">
      <alignment horizontal="center" vertical="center"/>
      <protection locked="0"/>
    </xf>
    <xf numFmtId="4" fontId="17" fillId="4" borderId="45" xfId="3" applyNumberFormat="1" applyFont="1" applyFill="1" applyBorder="1" applyAlignment="1" applyProtection="1">
      <alignment horizontal="center" vertical="center"/>
      <protection locked="0"/>
    </xf>
    <xf numFmtId="4" fontId="17" fillId="4" borderId="108" xfId="3" applyNumberFormat="1" applyFont="1" applyFill="1" applyBorder="1" applyAlignment="1" applyProtection="1">
      <alignment horizontal="center" vertical="center"/>
      <protection locked="0"/>
    </xf>
    <xf numFmtId="4" fontId="17" fillId="4" borderId="24" xfId="3" applyNumberFormat="1" applyFont="1" applyFill="1" applyBorder="1" applyAlignment="1" applyProtection="1">
      <alignment horizontal="center" vertical="center"/>
      <protection locked="0"/>
    </xf>
    <xf numFmtId="4" fontId="17" fillId="4" borderId="25" xfId="3" applyNumberFormat="1" applyFont="1" applyFill="1" applyBorder="1" applyAlignment="1" applyProtection="1">
      <alignment horizontal="center" vertical="center"/>
      <protection locked="0"/>
    </xf>
    <xf numFmtId="4" fontId="17" fillId="8" borderId="49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36" xfId="3" applyFont="1" applyFill="1" applyBorder="1" applyAlignment="1">
      <alignment horizontal="left" wrapText="1" indent="1"/>
    </xf>
    <xf numFmtId="0" fontId="22" fillId="0" borderId="13" xfId="3" applyFont="1" applyFill="1" applyBorder="1" applyAlignment="1">
      <alignment horizontal="left" wrapText="1" indent="1"/>
    </xf>
    <xf numFmtId="0" fontId="22" fillId="0" borderId="57" xfId="3" applyFont="1" applyFill="1" applyBorder="1" applyAlignment="1">
      <alignment horizontal="left" wrapText="1" indent="1"/>
    </xf>
    <xf numFmtId="0" fontId="22" fillId="0" borderId="97" xfId="3" applyFont="1" applyFill="1" applyBorder="1" applyAlignment="1">
      <alignment horizontal="left" wrapText="1" indent="1"/>
    </xf>
    <xf numFmtId="0" fontId="22" fillId="0" borderId="28" xfId="3" applyFont="1" applyBorder="1" applyAlignment="1">
      <alignment horizontal="center" vertical="center"/>
    </xf>
    <xf numFmtId="0" fontId="16" fillId="0" borderId="62" xfId="3" applyFont="1" applyFill="1" applyBorder="1" applyAlignment="1">
      <alignment vertical="center"/>
    </xf>
    <xf numFmtId="14" fontId="15" fillId="0" borderId="0" xfId="3" applyNumberFormat="1" applyFont="1" applyBorder="1" applyAlignment="1">
      <alignment horizontal="left" wrapText="1"/>
    </xf>
    <xf numFmtId="0" fontId="15" fillId="0" borderId="0" xfId="3" applyFont="1" applyBorder="1" applyAlignment="1">
      <alignment horizontal="left" wrapText="1"/>
    </xf>
    <xf numFmtId="0" fontId="15" fillId="5" borderId="69" xfId="3" applyFont="1" applyFill="1" applyBorder="1" applyAlignment="1">
      <alignment wrapText="1"/>
    </xf>
    <xf numFmtId="0" fontId="15" fillId="5" borderId="95" xfId="3" applyFont="1" applyFill="1" applyBorder="1" applyAlignment="1">
      <alignment wrapText="1"/>
    </xf>
    <xf numFmtId="0" fontId="22" fillId="0" borderId="36" xfId="3" applyFont="1" applyBorder="1" applyAlignment="1">
      <alignment wrapText="1"/>
    </xf>
    <xf numFmtId="0" fontId="22" fillId="0" borderId="13" xfId="3" applyFont="1" applyBorder="1" applyAlignment="1">
      <alignment wrapText="1"/>
    </xf>
    <xf numFmtId="0" fontId="22" fillId="0" borderId="96" xfId="3" applyFont="1" applyBorder="1" applyAlignment="1">
      <alignment wrapText="1"/>
    </xf>
    <xf numFmtId="0" fontId="22" fillId="0" borderId="7" xfId="3" applyFont="1" applyBorder="1" applyAlignment="1">
      <alignment wrapText="1"/>
    </xf>
    <xf numFmtId="0" fontId="22" fillId="0" borderId="34" xfId="3" applyFont="1" applyFill="1" applyBorder="1" applyAlignment="1">
      <alignment horizontal="left" wrapText="1" indent="1"/>
    </xf>
    <xf numFmtId="0" fontId="22" fillId="0" borderId="10" xfId="3" applyFont="1" applyFill="1" applyBorder="1" applyAlignment="1">
      <alignment horizontal="left" wrapText="1" indent="1"/>
    </xf>
    <xf numFmtId="0" fontId="15" fillId="5" borderId="46" xfId="3" applyFont="1" applyFill="1" applyBorder="1" applyAlignment="1">
      <alignment horizontal="center" wrapText="1"/>
    </xf>
    <xf numFmtId="0" fontId="16" fillId="0" borderId="81" xfId="3" applyFont="1" applyBorder="1" applyAlignment="1">
      <alignment horizontal="center" wrapText="1"/>
    </xf>
    <xf numFmtId="0" fontId="15" fillId="5" borderId="79" xfId="3" applyFont="1" applyFill="1" applyBorder="1" applyAlignment="1">
      <alignment horizontal="center" wrapText="1"/>
    </xf>
    <xf numFmtId="0" fontId="15" fillId="5" borderId="80" xfId="3" applyFont="1" applyFill="1" applyBorder="1" applyAlignment="1">
      <alignment horizontal="center" wrapText="1"/>
    </xf>
    <xf numFmtId="0" fontId="15" fillId="5" borderId="62" xfId="3" applyFont="1" applyFill="1" applyBorder="1" applyAlignment="1">
      <alignment horizontal="center" wrapText="1"/>
    </xf>
    <xf numFmtId="0" fontId="20" fillId="0" borderId="0" xfId="3" applyFont="1" applyAlignment="1">
      <alignment horizontal="left" wrapText="1"/>
    </xf>
    <xf numFmtId="0" fontId="28" fillId="0" borderId="0" xfId="3" applyFont="1" applyAlignment="1">
      <alignment horizontal="left"/>
    </xf>
    <xf numFmtId="0" fontId="25" fillId="0" borderId="0" xfId="3" applyFont="1" applyFill="1" applyAlignment="1">
      <alignment horizontal="left"/>
    </xf>
    <xf numFmtId="0" fontId="26" fillId="0" borderId="0" xfId="3" applyFont="1" applyFill="1" applyAlignment="1">
      <alignment horizontal="left"/>
    </xf>
    <xf numFmtId="0" fontId="17" fillId="0" borderId="26" xfId="5" applyFont="1" applyFill="1" applyBorder="1" applyAlignment="1" applyProtection="1">
      <alignment vertical="center" wrapText="1"/>
    </xf>
    <xf numFmtId="0" fontId="17" fillId="0" borderId="27" xfId="5" applyFont="1" applyFill="1" applyBorder="1" applyAlignment="1" applyProtection="1">
      <alignment vertical="center" wrapText="1"/>
    </xf>
    <xf numFmtId="0" fontId="17" fillId="0" borderId="28" xfId="5" applyFont="1" applyFill="1" applyBorder="1" applyAlignment="1" applyProtection="1">
      <alignment vertical="center" wrapText="1"/>
    </xf>
    <xf numFmtId="0" fontId="22" fillId="0" borderId="36" xfId="3" applyFont="1" applyFill="1" applyBorder="1"/>
    <xf numFmtId="0" fontId="22" fillId="0" borderId="39" xfId="3" applyFont="1" applyFill="1" applyBorder="1"/>
    <xf numFmtId="0" fontId="24" fillId="0" borderId="36" xfId="3" applyFont="1" applyFill="1" applyBorder="1"/>
    <xf numFmtId="0" fontId="15" fillId="0" borderId="39" xfId="3" applyFont="1" applyFill="1" applyBorder="1"/>
    <xf numFmtId="0" fontId="15" fillId="6" borderId="36" xfId="3" applyFont="1" applyFill="1" applyBorder="1" applyAlignment="1"/>
    <xf numFmtId="0" fontId="15" fillId="6" borderId="38" xfId="3" applyFont="1" applyFill="1" applyBorder="1" applyAlignment="1"/>
    <xf numFmtId="0" fontId="16" fillId="0" borderId="39" xfId="3" applyFont="1" applyBorder="1" applyAlignment="1"/>
    <xf numFmtId="0" fontId="15" fillId="4" borderId="36" xfId="3" applyFont="1" applyFill="1" applyBorder="1"/>
    <xf numFmtId="0" fontId="15" fillId="4" borderId="39" xfId="3" applyFont="1" applyFill="1" applyBorder="1"/>
    <xf numFmtId="0" fontId="15" fillId="4" borderId="57" xfId="3" applyFont="1" applyFill="1" applyBorder="1"/>
    <xf numFmtId="0" fontId="15" fillId="4" borderId="58" xfId="3" applyFont="1" applyFill="1" applyBorder="1"/>
    <xf numFmtId="0" fontId="15" fillId="6" borderId="36" xfId="3" applyFont="1" applyFill="1" applyBorder="1"/>
    <xf numFmtId="0" fontId="15" fillId="6" borderId="39" xfId="3" applyFont="1" applyFill="1" applyBorder="1"/>
    <xf numFmtId="0" fontId="22" fillId="0" borderId="36" xfId="3" applyFont="1" applyBorder="1"/>
    <xf numFmtId="0" fontId="22" fillId="0" borderId="39" xfId="3" applyFont="1" applyBorder="1"/>
    <xf numFmtId="0" fontId="22" fillId="0" borderId="53" xfId="3" applyFont="1" applyBorder="1"/>
    <xf numFmtId="0" fontId="22" fillId="0" borderId="54" xfId="3" applyFont="1" applyBorder="1"/>
    <xf numFmtId="4" fontId="24" fillId="0" borderId="56" xfId="3" applyNumberFormat="1" applyFont="1" applyFill="1" applyBorder="1" applyAlignment="1">
      <alignment vertical="center"/>
    </xf>
    <xf numFmtId="4" fontId="24" fillId="0" borderId="38" xfId="3" applyNumberFormat="1" applyFont="1" applyFill="1" applyBorder="1" applyAlignment="1">
      <alignment vertical="center"/>
    </xf>
    <xf numFmtId="0" fontId="16" fillId="0" borderId="39" xfId="3" applyFont="1" applyFill="1" applyBorder="1" applyAlignment="1"/>
    <xf numFmtId="0" fontId="24" fillId="4" borderId="36" xfId="3" applyFont="1" applyFill="1" applyBorder="1"/>
    <xf numFmtId="0" fontId="24" fillId="7" borderId="36" xfId="3" applyFont="1" applyFill="1" applyBorder="1"/>
    <xf numFmtId="0" fontId="15" fillId="7" borderId="39" xfId="3" applyFont="1" applyFill="1" applyBorder="1"/>
    <xf numFmtId="0" fontId="15" fillId="0" borderId="36" xfId="3" applyFont="1" applyFill="1" applyBorder="1"/>
    <xf numFmtId="0" fontId="15" fillId="0" borderId="38" xfId="3" applyFont="1" applyFill="1" applyBorder="1"/>
    <xf numFmtId="0" fontId="15" fillId="0" borderId="37" xfId="3" applyFont="1" applyFill="1" applyBorder="1"/>
    <xf numFmtId="0" fontId="15" fillId="5" borderId="29" xfId="3" applyFont="1" applyFill="1" applyBorder="1" applyAlignment="1">
      <alignment horizontal="center" vertical="center" wrapText="1"/>
    </xf>
    <xf numFmtId="0" fontId="15" fillId="5" borderId="45" xfId="3" applyFont="1" applyFill="1" applyBorder="1" applyAlignment="1">
      <alignment horizontal="center" vertical="center" wrapText="1"/>
    </xf>
    <xf numFmtId="0" fontId="16" fillId="0" borderId="47" xfId="3" applyFont="1" applyBorder="1" applyAlignment="1">
      <alignment horizontal="center" vertical="center" wrapText="1"/>
    </xf>
    <xf numFmtId="0" fontId="16" fillId="0" borderId="48" xfId="3" applyFont="1" applyBorder="1" applyAlignment="1">
      <alignment horizontal="center" vertical="center" wrapText="1"/>
    </xf>
    <xf numFmtId="0" fontId="16" fillId="0" borderId="34" xfId="3" applyFont="1" applyBorder="1" applyAlignment="1">
      <alignment horizontal="center" vertical="center" wrapText="1"/>
    </xf>
    <xf numFmtId="0" fontId="16" fillId="0" borderId="50" xfId="3" applyFont="1" applyBorder="1" applyAlignment="1">
      <alignment horizontal="center" vertical="center" wrapText="1"/>
    </xf>
    <xf numFmtId="0" fontId="15" fillId="5" borderId="46" xfId="3" applyFont="1" applyFill="1" applyBorder="1" applyAlignment="1">
      <alignment horizontal="center" vertical="center" wrapText="1"/>
    </xf>
    <xf numFmtId="0" fontId="16" fillId="0" borderId="49" xfId="3" applyFont="1" applyBorder="1" applyAlignment="1">
      <alignment horizontal="center" vertical="center" wrapText="1"/>
    </xf>
    <xf numFmtId="0" fontId="16" fillId="0" borderId="51" xfId="3" applyFont="1" applyBorder="1" applyAlignment="1">
      <alignment horizontal="center" vertical="center" wrapText="1"/>
    </xf>
    <xf numFmtId="0" fontId="15" fillId="4" borderId="32" xfId="3" applyFont="1" applyFill="1" applyBorder="1" applyAlignment="1">
      <alignment horizontal="center" wrapText="1"/>
    </xf>
    <xf numFmtId="0" fontId="15" fillId="4" borderId="11" xfId="3" applyFont="1" applyFill="1" applyBorder="1" applyAlignment="1">
      <alignment horizontal="center" wrapText="1"/>
    </xf>
    <xf numFmtId="0" fontId="15" fillId="4" borderId="33" xfId="3" applyFont="1" applyFill="1" applyBorder="1" applyAlignment="1">
      <alignment horizontal="center" wrapText="1"/>
    </xf>
    <xf numFmtId="0" fontId="15" fillId="4" borderId="35" xfId="3" applyFont="1" applyFill="1" applyBorder="1" applyAlignment="1">
      <alignment horizontal="center" wrapText="1"/>
    </xf>
    <xf numFmtId="0" fontId="17" fillId="0" borderId="0" xfId="3" applyFont="1" applyAlignment="1">
      <alignment horizontal="left" vertical="top"/>
    </xf>
    <xf numFmtId="0" fontId="19" fillId="0" borderId="0" xfId="4" applyFont="1" applyAlignment="1">
      <alignment horizontal="left" vertical="top" wrapText="1"/>
    </xf>
    <xf numFmtId="0" fontId="22" fillId="0" borderId="0" xfId="3" applyFont="1" applyBorder="1" applyAlignment="1">
      <alignment wrapText="1"/>
    </xf>
    <xf numFmtId="0" fontId="22" fillId="0" borderId="24" xfId="3" applyFont="1" applyBorder="1" applyAlignment="1">
      <alignment wrapText="1"/>
    </xf>
    <xf numFmtId="0" fontId="15" fillId="4" borderId="26" xfId="3" applyFont="1" applyFill="1" applyBorder="1" applyAlignment="1">
      <alignment horizontal="center" wrapText="1"/>
    </xf>
    <xf numFmtId="0" fontId="15" fillId="4" borderId="27" xfId="3" applyFont="1" applyFill="1" applyBorder="1" applyAlignment="1">
      <alignment horizontal="center" wrapText="1"/>
    </xf>
    <xf numFmtId="0" fontId="15" fillId="4" borderId="28" xfId="3" applyFont="1" applyFill="1" applyBorder="1" applyAlignment="1">
      <alignment horizontal="center" wrapText="1"/>
    </xf>
    <xf numFmtId="0" fontId="15" fillId="4" borderId="29" xfId="3" applyFont="1" applyFill="1" applyBorder="1" applyAlignment="1">
      <alignment horizontal="center" wrapText="1"/>
    </xf>
    <xf numFmtId="0" fontId="15" fillId="4" borderId="34" xfId="3" applyFont="1" applyFill="1" applyBorder="1" applyAlignment="1">
      <alignment horizontal="center" wrapText="1"/>
    </xf>
    <xf numFmtId="0" fontId="15" fillId="4" borderId="30" xfId="3" applyFont="1" applyFill="1" applyBorder="1" applyAlignment="1">
      <alignment horizontal="center" wrapText="1"/>
    </xf>
    <xf numFmtId="0" fontId="15" fillId="4" borderId="19" xfId="3" applyFont="1" applyFill="1" applyBorder="1" applyAlignment="1">
      <alignment horizontal="center" wrapText="1"/>
    </xf>
    <xf numFmtId="0" fontId="23" fillId="4" borderId="30" xfId="5" applyFont="1" applyFill="1" applyBorder="1" applyAlignment="1">
      <alignment wrapText="1"/>
    </xf>
    <xf numFmtId="0" fontId="23" fillId="4" borderId="19" xfId="5" applyFont="1" applyFill="1" applyBorder="1" applyAlignment="1">
      <alignment wrapText="1"/>
    </xf>
    <xf numFmtId="0" fontId="15" fillId="4" borderId="31" xfId="3" applyFont="1" applyFill="1" applyBorder="1" applyAlignment="1">
      <alignment horizontal="center" wrapText="1"/>
    </xf>
    <xf numFmtId="0" fontId="15" fillId="4" borderId="10" xfId="3" applyFont="1" applyFill="1" applyBorder="1" applyAlignment="1">
      <alignment horizontal="center" wrapText="1"/>
    </xf>
  </cellXfs>
  <cellStyles count="7">
    <cellStyle name="Emphasis 2" xfId="2"/>
    <cellStyle name="Normalny" xfId="0" builtinId="0"/>
    <cellStyle name="Normalny 2" xfId="3"/>
    <cellStyle name="Normalny 2 2" xfId="5"/>
    <cellStyle name="Normalny 3" xfId="1"/>
    <cellStyle name="Normalny_dzielnice termin spr." xfId="4"/>
    <cellStyle name="Walutowy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ursa/Desktop/BILANS/BILANS%202022/sprawozdanie%20finansowe/!za&#322;&#261;czniki%201_23_SF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BILANS FORMUŁY"/>
      <sheetName val="RZiS FORMUŁY"/>
      <sheetName val="ZZwFJ"/>
      <sheetName val="Załącznik 21 ZBIOR"/>
      <sheetName val="Załącznik 21"/>
      <sheetName val="Załacznik 10"/>
      <sheetName val="Załącznik 11"/>
      <sheetName val="Załacznik 12 Nal.A.III ZBIOR"/>
      <sheetName val="Załacznik 12 Nal. B.II.1 ZBIOR"/>
      <sheetName val="Załacznik 12 Nal. B.II.2 ZBIOR"/>
      <sheetName val="Załacznik 12 Nal. B.II.4 ZBIOR"/>
      <sheetName val="Załacznik 12 Nal. B.II.4 ODPISY"/>
      <sheetName val="Załacznik 12 Nal. B.II.4"/>
      <sheetName val="Załacznik 12 Nal. B.III.2 ZBIOR"/>
      <sheetName val="Załacznik 12 Nal. B.III.4 ZBIOR"/>
      <sheetName val="Załacznik 12 Nal. B.III.4"/>
      <sheetName val="Załacznik 12 Nal. B.IV ZBIOR"/>
      <sheetName val="Załacznik 12 Zob. D.I ZBIOR"/>
      <sheetName val="Załacznik 12 Zob. D.II.1 ZBIOR"/>
      <sheetName val="Załacznik 12 Zob. D.II.2"/>
      <sheetName val="Załacznik 12 Zob. D.II.3"/>
      <sheetName val="Załacznik 12 Zob. D.II.4"/>
      <sheetName val="Załacznik 12 Zob. D.II.5 ZBIOR"/>
      <sheetName val="Załacznik 12 Zob. D.II.5"/>
      <sheetName val="Załacznik 12 Zob. D.II.6 ZBIOR"/>
      <sheetName val="Załacznik 12 Zob. D.II.7"/>
      <sheetName val="Załacznik 12 Zob. D.III ZBIOR"/>
      <sheetName val="Załacznik 12 Zob D.IV.1 ZBIOR"/>
      <sheetName val="Załącznik 13 ZBIORÓWKA"/>
      <sheetName val="Załącznik 13"/>
      <sheetName val="Załącznik 13A"/>
      <sheetName val="Załącznik 13B"/>
      <sheetName val="Załącznik 14 ZBIORÓWKA"/>
      <sheetName val="Załącznik 14"/>
      <sheetName val="Załącznik 14A"/>
      <sheetName val="Załącznik 15"/>
      <sheetName val="Załącznik 16"/>
      <sheetName val="Załącznik 16A"/>
      <sheetName val="Załącznik 17"/>
      <sheetName val="Załącznik 18 ZBIORÓWKA"/>
      <sheetName val="Załącznik 18"/>
      <sheetName val="Załącznik 19"/>
      <sheetName val="Załącznik 22"/>
    </sheetNames>
    <sheetDataSet>
      <sheetData sheetId="0"/>
      <sheetData sheetId="1"/>
      <sheetData sheetId="2">
        <row r="49">
          <cell r="D49">
            <v>-161172577.44999999</v>
          </cell>
        </row>
      </sheetData>
      <sheetData sheetId="3"/>
      <sheetData sheetId="4"/>
      <sheetData sheetId="5"/>
      <sheetData sheetId="6">
        <row r="18">
          <cell r="H18">
            <v>2508.38</v>
          </cell>
        </row>
        <row r="24">
          <cell r="H24">
            <v>5380.36</v>
          </cell>
        </row>
        <row r="30">
          <cell r="H30">
            <v>0</v>
          </cell>
        </row>
        <row r="66">
          <cell r="H66">
            <v>11037631.610000014</v>
          </cell>
        </row>
        <row r="75">
          <cell r="H75"/>
        </row>
        <row r="81">
          <cell r="H81"/>
        </row>
        <row r="96">
          <cell r="H96">
            <v>45365.7</v>
          </cell>
        </row>
        <row r="102">
          <cell r="H102"/>
        </row>
        <row r="110">
          <cell r="H110">
            <v>8097848.9700000007</v>
          </cell>
        </row>
        <row r="116">
          <cell r="H116"/>
        </row>
        <row r="122">
          <cell r="H122"/>
        </row>
        <row r="128">
          <cell r="H128"/>
        </row>
        <row r="134">
          <cell r="H134">
            <v>64541.4</v>
          </cell>
        </row>
        <row r="144">
          <cell r="H144">
            <v>2064076.82</v>
          </cell>
        </row>
        <row r="150">
          <cell r="H150">
            <v>120391</v>
          </cell>
        </row>
        <row r="156">
          <cell r="H156">
            <v>854603.39</v>
          </cell>
        </row>
        <row r="163">
          <cell r="H163">
            <v>1478879.43</v>
          </cell>
        </row>
        <row r="184">
          <cell r="H184">
            <v>13310624.769999998</v>
          </cell>
        </row>
        <row r="191">
          <cell r="H191">
            <v>8059020.4900000002</v>
          </cell>
        </row>
        <row r="200">
          <cell r="H200">
            <v>37284.949999999997</v>
          </cell>
        </row>
        <row r="206">
          <cell r="H206"/>
        </row>
        <row r="213">
          <cell r="H213"/>
        </row>
        <row r="219">
          <cell r="H219">
            <v>83923492.700000003</v>
          </cell>
        </row>
        <row r="225">
          <cell r="H225">
            <v>16591982.77</v>
          </cell>
        </row>
        <row r="231">
          <cell r="H231"/>
        </row>
      </sheetData>
      <sheetData sheetId="7">
        <row r="17">
          <cell r="E17">
            <v>20833.330000000075</v>
          </cell>
        </row>
        <row r="19">
          <cell r="E19">
            <v>435507482.39999998</v>
          </cell>
        </row>
        <row r="22">
          <cell r="E22">
            <v>208297917.79000002</v>
          </cell>
        </row>
        <row r="25">
          <cell r="E25">
            <v>1489157.6700000004</v>
          </cell>
        </row>
        <row r="28">
          <cell r="E28">
            <v>1948</v>
          </cell>
        </row>
        <row r="31">
          <cell r="E31">
            <v>578248.18999999994</v>
          </cell>
        </row>
        <row r="35">
          <cell r="E35">
            <v>1272242.0100000002</v>
          </cell>
        </row>
        <row r="49">
          <cell r="E49">
            <v>206316167.94</v>
          </cell>
        </row>
      </sheetData>
      <sheetData sheetId="8">
        <row r="37">
          <cell r="G37">
            <v>236669011.90000001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7">
          <cell r="G37">
            <v>24053.5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6"/>
  <sheetViews>
    <sheetView zoomScale="80" zoomScaleNormal="80" workbookViewId="0">
      <selection activeCell="F17" sqref="F17"/>
    </sheetView>
  </sheetViews>
  <sheetFormatPr defaultRowHeight="15" x14ac:dyDescent="0.25"/>
  <cols>
    <col min="1" max="1" width="37.7109375" style="1" customWidth="1"/>
    <col min="2" max="3" width="24.7109375" style="1" customWidth="1"/>
    <col min="4" max="4" width="37.7109375" style="1" customWidth="1"/>
    <col min="5" max="6" width="24.7109375" style="1" customWidth="1"/>
    <col min="7" max="7" width="13.140625" style="1" customWidth="1"/>
    <col min="8" max="8" width="19.28515625" style="1" bestFit="1" customWidth="1"/>
    <col min="9" max="9" width="15.5703125" style="2" bestFit="1" customWidth="1"/>
    <col min="10" max="10" width="16.28515625" style="1" customWidth="1"/>
    <col min="11" max="251" width="9.140625" style="1"/>
    <col min="252" max="252" width="33.28515625" style="1" customWidth="1"/>
    <col min="253" max="253" width="21.42578125" style="1" customWidth="1"/>
    <col min="254" max="254" width="22" style="1" customWidth="1"/>
    <col min="255" max="255" width="36.140625" style="1" customWidth="1"/>
    <col min="256" max="256" width="22.28515625" style="1" customWidth="1"/>
    <col min="257" max="257" width="23.28515625" style="1" customWidth="1"/>
    <col min="258" max="258" width="13.140625" style="1" customWidth="1"/>
    <col min="259" max="259" width="14.140625" style="1" customWidth="1"/>
    <col min="260" max="260" width="28" style="1" customWidth="1"/>
    <col min="261" max="261" width="21" style="1" customWidth="1"/>
    <col min="262" max="507" width="9.140625" style="1"/>
    <col min="508" max="508" width="33.28515625" style="1" customWidth="1"/>
    <col min="509" max="509" width="21.42578125" style="1" customWidth="1"/>
    <col min="510" max="510" width="22" style="1" customWidth="1"/>
    <col min="511" max="511" width="36.140625" style="1" customWidth="1"/>
    <col min="512" max="512" width="22.28515625" style="1" customWidth="1"/>
    <col min="513" max="513" width="23.28515625" style="1" customWidth="1"/>
    <col min="514" max="514" width="13.140625" style="1" customWidth="1"/>
    <col min="515" max="515" width="14.140625" style="1" customWidth="1"/>
    <col min="516" max="516" width="28" style="1" customWidth="1"/>
    <col min="517" max="517" width="21" style="1" customWidth="1"/>
    <col min="518" max="763" width="9.140625" style="1"/>
    <col min="764" max="764" width="33.28515625" style="1" customWidth="1"/>
    <col min="765" max="765" width="21.42578125" style="1" customWidth="1"/>
    <col min="766" max="766" width="22" style="1" customWidth="1"/>
    <col min="767" max="767" width="36.140625" style="1" customWidth="1"/>
    <col min="768" max="768" width="22.28515625" style="1" customWidth="1"/>
    <col min="769" max="769" width="23.28515625" style="1" customWidth="1"/>
    <col min="770" max="770" width="13.140625" style="1" customWidth="1"/>
    <col min="771" max="771" width="14.140625" style="1" customWidth="1"/>
    <col min="772" max="772" width="28" style="1" customWidth="1"/>
    <col min="773" max="773" width="21" style="1" customWidth="1"/>
    <col min="774" max="1019" width="9.140625" style="1"/>
    <col min="1020" max="1020" width="33.28515625" style="1" customWidth="1"/>
    <col min="1021" max="1021" width="21.42578125" style="1" customWidth="1"/>
    <col min="1022" max="1022" width="22" style="1" customWidth="1"/>
    <col min="1023" max="1023" width="36.140625" style="1" customWidth="1"/>
    <col min="1024" max="1024" width="22.28515625" style="1" customWidth="1"/>
    <col min="1025" max="1025" width="23.28515625" style="1" customWidth="1"/>
    <col min="1026" max="1026" width="13.140625" style="1" customWidth="1"/>
    <col min="1027" max="1027" width="14.140625" style="1" customWidth="1"/>
    <col min="1028" max="1028" width="28" style="1" customWidth="1"/>
    <col min="1029" max="1029" width="21" style="1" customWidth="1"/>
    <col min="1030" max="1275" width="9.140625" style="1"/>
    <col min="1276" max="1276" width="33.28515625" style="1" customWidth="1"/>
    <col min="1277" max="1277" width="21.42578125" style="1" customWidth="1"/>
    <col min="1278" max="1278" width="22" style="1" customWidth="1"/>
    <col min="1279" max="1279" width="36.140625" style="1" customWidth="1"/>
    <col min="1280" max="1280" width="22.28515625" style="1" customWidth="1"/>
    <col min="1281" max="1281" width="23.28515625" style="1" customWidth="1"/>
    <col min="1282" max="1282" width="13.140625" style="1" customWidth="1"/>
    <col min="1283" max="1283" width="14.140625" style="1" customWidth="1"/>
    <col min="1284" max="1284" width="28" style="1" customWidth="1"/>
    <col min="1285" max="1285" width="21" style="1" customWidth="1"/>
    <col min="1286" max="1531" width="9.140625" style="1"/>
    <col min="1532" max="1532" width="33.28515625" style="1" customWidth="1"/>
    <col min="1533" max="1533" width="21.42578125" style="1" customWidth="1"/>
    <col min="1534" max="1534" width="22" style="1" customWidth="1"/>
    <col min="1535" max="1535" width="36.140625" style="1" customWidth="1"/>
    <col min="1536" max="1536" width="22.28515625" style="1" customWidth="1"/>
    <col min="1537" max="1537" width="23.28515625" style="1" customWidth="1"/>
    <col min="1538" max="1538" width="13.140625" style="1" customWidth="1"/>
    <col min="1539" max="1539" width="14.140625" style="1" customWidth="1"/>
    <col min="1540" max="1540" width="28" style="1" customWidth="1"/>
    <col min="1541" max="1541" width="21" style="1" customWidth="1"/>
    <col min="1542" max="1787" width="9.140625" style="1"/>
    <col min="1788" max="1788" width="33.28515625" style="1" customWidth="1"/>
    <col min="1789" max="1789" width="21.42578125" style="1" customWidth="1"/>
    <col min="1790" max="1790" width="22" style="1" customWidth="1"/>
    <col min="1791" max="1791" width="36.140625" style="1" customWidth="1"/>
    <col min="1792" max="1792" width="22.28515625" style="1" customWidth="1"/>
    <col min="1793" max="1793" width="23.28515625" style="1" customWidth="1"/>
    <col min="1794" max="1794" width="13.140625" style="1" customWidth="1"/>
    <col min="1795" max="1795" width="14.140625" style="1" customWidth="1"/>
    <col min="1796" max="1796" width="28" style="1" customWidth="1"/>
    <col min="1797" max="1797" width="21" style="1" customWidth="1"/>
    <col min="1798" max="2043" width="9.140625" style="1"/>
    <col min="2044" max="2044" width="33.28515625" style="1" customWidth="1"/>
    <col min="2045" max="2045" width="21.42578125" style="1" customWidth="1"/>
    <col min="2046" max="2046" width="22" style="1" customWidth="1"/>
    <col min="2047" max="2047" width="36.140625" style="1" customWidth="1"/>
    <col min="2048" max="2048" width="22.28515625" style="1" customWidth="1"/>
    <col min="2049" max="2049" width="23.28515625" style="1" customWidth="1"/>
    <col min="2050" max="2050" width="13.140625" style="1" customWidth="1"/>
    <col min="2051" max="2051" width="14.140625" style="1" customWidth="1"/>
    <col min="2052" max="2052" width="28" style="1" customWidth="1"/>
    <col min="2053" max="2053" width="21" style="1" customWidth="1"/>
    <col min="2054" max="2299" width="9.140625" style="1"/>
    <col min="2300" max="2300" width="33.28515625" style="1" customWidth="1"/>
    <col min="2301" max="2301" width="21.42578125" style="1" customWidth="1"/>
    <col min="2302" max="2302" width="22" style="1" customWidth="1"/>
    <col min="2303" max="2303" width="36.140625" style="1" customWidth="1"/>
    <col min="2304" max="2304" width="22.28515625" style="1" customWidth="1"/>
    <col min="2305" max="2305" width="23.28515625" style="1" customWidth="1"/>
    <col min="2306" max="2306" width="13.140625" style="1" customWidth="1"/>
    <col min="2307" max="2307" width="14.140625" style="1" customWidth="1"/>
    <col min="2308" max="2308" width="28" style="1" customWidth="1"/>
    <col min="2309" max="2309" width="21" style="1" customWidth="1"/>
    <col min="2310" max="2555" width="9.140625" style="1"/>
    <col min="2556" max="2556" width="33.28515625" style="1" customWidth="1"/>
    <col min="2557" max="2557" width="21.42578125" style="1" customWidth="1"/>
    <col min="2558" max="2558" width="22" style="1" customWidth="1"/>
    <col min="2559" max="2559" width="36.140625" style="1" customWidth="1"/>
    <col min="2560" max="2560" width="22.28515625" style="1" customWidth="1"/>
    <col min="2561" max="2561" width="23.28515625" style="1" customWidth="1"/>
    <col min="2562" max="2562" width="13.140625" style="1" customWidth="1"/>
    <col min="2563" max="2563" width="14.140625" style="1" customWidth="1"/>
    <col min="2564" max="2564" width="28" style="1" customWidth="1"/>
    <col min="2565" max="2565" width="21" style="1" customWidth="1"/>
    <col min="2566" max="2811" width="9.140625" style="1"/>
    <col min="2812" max="2812" width="33.28515625" style="1" customWidth="1"/>
    <col min="2813" max="2813" width="21.42578125" style="1" customWidth="1"/>
    <col min="2814" max="2814" width="22" style="1" customWidth="1"/>
    <col min="2815" max="2815" width="36.140625" style="1" customWidth="1"/>
    <col min="2816" max="2816" width="22.28515625" style="1" customWidth="1"/>
    <col min="2817" max="2817" width="23.28515625" style="1" customWidth="1"/>
    <col min="2818" max="2818" width="13.140625" style="1" customWidth="1"/>
    <col min="2819" max="2819" width="14.140625" style="1" customWidth="1"/>
    <col min="2820" max="2820" width="28" style="1" customWidth="1"/>
    <col min="2821" max="2821" width="21" style="1" customWidth="1"/>
    <col min="2822" max="3067" width="9.140625" style="1"/>
    <col min="3068" max="3068" width="33.28515625" style="1" customWidth="1"/>
    <col min="3069" max="3069" width="21.42578125" style="1" customWidth="1"/>
    <col min="3070" max="3070" width="22" style="1" customWidth="1"/>
    <col min="3071" max="3071" width="36.140625" style="1" customWidth="1"/>
    <col min="3072" max="3072" width="22.28515625" style="1" customWidth="1"/>
    <col min="3073" max="3073" width="23.28515625" style="1" customWidth="1"/>
    <col min="3074" max="3074" width="13.140625" style="1" customWidth="1"/>
    <col min="3075" max="3075" width="14.140625" style="1" customWidth="1"/>
    <col min="3076" max="3076" width="28" style="1" customWidth="1"/>
    <col min="3077" max="3077" width="21" style="1" customWidth="1"/>
    <col min="3078" max="3323" width="9.140625" style="1"/>
    <col min="3324" max="3324" width="33.28515625" style="1" customWidth="1"/>
    <col min="3325" max="3325" width="21.42578125" style="1" customWidth="1"/>
    <col min="3326" max="3326" width="22" style="1" customWidth="1"/>
    <col min="3327" max="3327" width="36.140625" style="1" customWidth="1"/>
    <col min="3328" max="3328" width="22.28515625" style="1" customWidth="1"/>
    <col min="3329" max="3329" width="23.28515625" style="1" customWidth="1"/>
    <col min="3330" max="3330" width="13.140625" style="1" customWidth="1"/>
    <col min="3331" max="3331" width="14.140625" style="1" customWidth="1"/>
    <col min="3332" max="3332" width="28" style="1" customWidth="1"/>
    <col min="3333" max="3333" width="21" style="1" customWidth="1"/>
    <col min="3334" max="3579" width="9.140625" style="1"/>
    <col min="3580" max="3580" width="33.28515625" style="1" customWidth="1"/>
    <col min="3581" max="3581" width="21.42578125" style="1" customWidth="1"/>
    <col min="3582" max="3582" width="22" style="1" customWidth="1"/>
    <col min="3583" max="3583" width="36.140625" style="1" customWidth="1"/>
    <col min="3584" max="3584" width="22.28515625" style="1" customWidth="1"/>
    <col min="3585" max="3585" width="23.28515625" style="1" customWidth="1"/>
    <col min="3586" max="3586" width="13.140625" style="1" customWidth="1"/>
    <col min="3587" max="3587" width="14.140625" style="1" customWidth="1"/>
    <col min="3588" max="3588" width="28" style="1" customWidth="1"/>
    <col min="3589" max="3589" width="21" style="1" customWidth="1"/>
    <col min="3590" max="3835" width="9.140625" style="1"/>
    <col min="3836" max="3836" width="33.28515625" style="1" customWidth="1"/>
    <col min="3837" max="3837" width="21.42578125" style="1" customWidth="1"/>
    <col min="3838" max="3838" width="22" style="1" customWidth="1"/>
    <col min="3839" max="3839" width="36.140625" style="1" customWidth="1"/>
    <col min="3840" max="3840" width="22.28515625" style="1" customWidth="1"/>
    <col min="3841" max="3841" width="23.28515625" style="1" customWidth="1"/>
    <col min="3842" max="3842" width="13.140625" style="1" customWidth="1"/>
    <col min="3843" max="3843" width="14.140625" style="1" customWidth="1"/>
    <col min="3844" max="3844" width="28" style="1" customWidth="1"/>
    <col min="3845" max="3845" width="21" style="1" customWidth="1"/>
    <col min="3846" max="4091" width="9.140625" style="1"/>
    <col min="4092" max="4092" width="33.28515625" style="1" customWidth="1"/>
    <col min="4093" max="4093" width="21.42578125" style="1" customWidth="1"/>
    <col min="4094" max="4094" width="22" style="1" customWidth="1"/>
    <col min="4095" max="4095" width="36.140625" style="1" customWidth="1"/>
    <col min="4096" max="4096" width="22.28515625" style="1" customWidth="1"/>
    <col min="4097" max="4097" width="23.28515625" style="1" customWidth="1"/>
    <col min="4098" max="4098" width="13.140625" style="1" customWidth="1"/>
    <col min="4099" max="4099" width="14.140625" style="1" customWidth="1"/>
    <col min="4100" max="4100" width="28" style="1" customWidth="1"/>
    <col min="4101" max="4101" width="21" style="1" customWidth="1"/>
    <col min="4102" max="4347" width="9.140625" style="1"/>
    <col min="4348" max="4348" width="33.28515625" style="1" customWidth="1"/>
    <col min="4349" max="4349" width="21.42578125" style="1" customWidth="1"/>
    <col min="4350" max="4350" width="22" style="1" customWidth="1"/>
    <col min="4351" max="4351" width="36.140625" style="1" customWidth="1"/>
    <col min="4352" max="4352" width="22.28515625" style="1" customWidth="1"/>
    <col min="4353" max="4353" width="23.28515625" style="1" customWidth="1"/>
    <col min="4354" max="4354" width="13.140625" style="1" customWidth="1"/>
    <col min="4355" max="4355" width="14.140625" style="1" customWidth="1"/>
    <col min="4356" max="4356" width="28" style="1" customWidth="1"/>
    <col min="4357" max="4357" width="21" style="1" customWidth="1"/>
    <col min="4358" max="4603" width="9.140625" style="1"/>
    <col min="4604" max="4604" width="33.28515625" style="1" customWidth="1"/>
    <col min="4605" max="4605" width="21.42578125" style="1" customWidth="1"/>
    <col min="4606" max="4606" width="22" style="1" customWidth="1"/>
    <col min="4607" max="4607" width="36.140625" style="1" customWidth="1"/>
    <col min="4608" max="4608" width="22.28515625" style="1" customWidth="1"/>
    <col min="4609" max="4609" width="23.28515625" style="1" customWidth="1"/>
    <col min="4610" max="4610" width="13.140625" style="1" customWidth="1"/>
    <col min="4611" max="4611" width="14.140625" style="1" customWidth="1"/>
    <col min="4612" max="4612" width="28" style="1" customWidth="1"/>
    <col min="4613" max="4613" width="21" style="1" customWidth="1"/>
    <col min="4614" max="4859" width="9.140625" style="1"/>
    <col min="4860" max="4860" width="33.28515625" style="1" customWidth="1"/>
    <col min="4861" max="4861" width="21.42578125" style="1" customWidth="1"/>
    <col min="4862" max="4862" width="22" style="1" customWidth="1"/>
    <col min="4863" max="4863" width="36.140625" style="1" customWidth="1"/>
    <col min="4864" max="4864" width="22.28515625" style="1" customWidth="1"/>
    <col min="4865" max="4865" width="23.28515625" style="1" customWidth="1"/>
    <col min="4866" max="4866" width="13.140625" style="1" customWidth="1"/>
    <col min="4867" max="4867" width="14.140625" style="1" customWidth="1"/>
    <col min="4868" max="4868" width="28" style="1" customWidth="1"/>
    <col min="4869" max="4869" width="21" style="1" customWidth="1"/>
    <col min="4870" max="5115" width="9.140625" style="1"/>
    <col min="5116" max="5116" width="33.28515625" style="1" customWidth="1"/>
    <col min="5117" max="5117" width="21.42578125" style="1" customWidth="1"/>
    <col min="5118" max="5118" width="22" style="1" customWidth="1"/>
    <col min="5119" max="5119" width="36.140625" style="1" customWidth="1"/>
    <col min="5120" max="5120" width="22.28515625" style="1" customWidth="1"/>
    <col min="5121" max="5121" width="23.28515625" style="1" customWidth="1"/>
    <col min="5122" max="5122" width="13.140625" style="1" customWidth="1"/>
    <col min="5123" max="5123" width="14.140625" style="1" customWidth="1"/>
    <col min="5124" max="5124" width="28" style="1" customWidth="1"/>
    <col min="5125" max="5125" width="21" style="1" customWidth="1"/>
    <col min="5126" max="5371" width="9.140625" style="1"/>
    <col min="5372" max="5372" width="33.28515625" style="1" customWidth="1"/>
    <col min="5373" max="5373" width="21.42578125" style="1" customWidth="1"/>
    <col min="5374" max="5374" width="22" style="1" customWidth="1"/>
    <col min="5375" max="5375" width="36.140625" style="1" customWidth="1"/>
    <col min="5376" max="5376" width="22.28515625" style="1" customWidth="1"/>
    <col min="5377" max="5377" width="23.28515625" style="1" customWidth="1"/>
    <col min="5378" max="5378" width="13.140625" style="1" customWidth="1"/>
    <col min="5379" max="5379" width="14.140625" style="1" customWidth="1"/>
    <col min="5380" max="5380" width="28" style="1" customWidth="1"/>
    <col min="5381" max="5381" width="21" style="1" customWidth="1"/>
    <col min="5382" max="5627" width="9.140625" style="1"/>
    <col min="5628" max="5628" width="33.28515625" style="1" customWidth="1"/>
    <col min="5629" max="5629" width="21.42578125" style="1" customWidth="1"/>
    <col min="5630" max="5630" width="22" style="1" customWidth="1"/>
    <col min="5631" max="5631" width="36.140625" style="1" customWidth="1"/>
    <col min="5632" max="5632" width="22.28515625" style="1" customWidth="1"/>
    <col min="5633" max="5633" width="23.28515625" style="1" customWidth="1"/>
    <col min="5634" max="5634" width="13.140625" style="1" customWidth="1"/>
    <col min="5635" max="5635" width="14.140625" style="1" customWidth="1"/>
    <col min="5636" max="5636" width="28" style="1" customWidth="1"/>
    <col min="5637" max="5637" width="21" style="1" customWidth="1"/>
    <col min="5638" max="5883" width="9.140625" style="1"/>
    <col min="5884" max="5884" width="33.28515625" style="1" customWidth="1"/>
    <col min="5885" max="5885" width="21.42578125" style="1" customWidth="1"/>
    <col min="5886" max="5886" width="22" style="1" customWidth="1"/>
    <col min="5887" max="5887" width="36.140625" style="1" customWidth="1"/>
    <col min="5888" max="5888" width="22.28515625" style="1" customWidth="1"/>
    <col min="5889" max="5889" width="23.28515625" style="1" customWidth="1"/>
    <col min="5890" max="5890" width="13.140625" style="1" customWidth="1"/>
    <col min="5891" max="5891" width="14.140625" style="1" customWidth="1"/>
    <col min="5892" max="5892" width="28" style="1" customWidth="1"/>
    <col min="5893" max="5893" width="21" style="1" customWidth="1"/>
    <col min="5894" max="6139" width="9.140625" style="1"/>
    <col min="6140" max="6140" width="33.28515625" style="1" customWidth="1"/>
    <col min="6141" max="6141" width="21.42578125" style="1" customWidth="1"/>
    <col min="6142" max="6142" width="22" style="1" customWidth="1"/>
    <col min="6143" max="6143" width="36.140625" style="1" customWidth="1"/>
    <col min="6144" max="6144" width="22.28515625" style="1" customWidth="1"/>
    <col min="6145" max="6145" width="23.28515625" style="1" customWidth="1"/>
    <col min="6146" max="6146" width="13.140625" style="1" customWidth="1"/>
    <col min="6147" max="6147" width="14.140625" style="1" customWidth="1"/>
    <col min="6148" max="6148" width="28" style="1" customWidth="1"/>
    <col min="6149" max="6149" width="21" style="1" customWidth="1"/>
    <col min="6150" max="6395" width="9.140625" style="1"/>
    <col min="6396" max="6396" width="33.28515625" style="1" customWidth="1"/>
    <col min="6397" max="6397" width="21.42578125" style="1" customWidth="1"/>
    <col min="6398" max="6398" width="22" style="1" customWidth="1"/>
    <col min="6399" max="6399" width="36.140625" style="1" customWidth="1"/>
    <col min="6400" max="6400" width="22.28515625" style="1" customWidth="1"/>
    <col min="6401" max="6401" width="23.28515625" style="1" customWidth="1"/>
    <col min="6402" max="6402" width="13.140625" style="1" customWidth="1"/>
    <col min="6403" max="6403" width="14.140625" style="1" customWidth="1"/>
    <col min="6404" max="6404" width="28" style="1" customWidth="1"/>
    <col min="6405" max="6405" width="21" style="1" customWidth="1"/>
    <col min="6406" max="6651" width="9.140625" style="1"/>
    <col min="6652" max="6652" width="33.28515625" style="1" customWidth="1"/>
    <col min="6653" max="6653" width="21.42578125" style="1" customWidth="1"/>
    <col min="6654" max="6654" width="22" style="1" customWidth="1"/>
    <col min="6655" max="6655" width="36.140625" style="1" customWidth="1"/>
    <col min="6656" max="6656" width="22.28515625" style="1" customWidth="1"/>
    <col min="6657" max="6657" width="23.28515625" style="1" customWidth="1"/>
    <col min="6658" max="6658" width="13.140625" style="1" customWidth="1"/>
    <col min="6659" max="6659" width="14.140625" style="1" customWidth="1"/>
    <col min="6660" max="6660" width="28" style="1" customWidth="1"/>
    <col min="6661" max="6661" width="21" style="1" customWidth="1"/>
    <col min="6662" max="6907" width="9.140625" style="1"/>
    <col min="6908" max="6908" width="33.28515625" style="1" customWidth="1"/>
    <col min="6909" max="6909" width="21.42578125" style="1" customWidth="1"/>
    <col min="6910" max="6910" width="22" style="1" customWidth="1"/>
    <col min="6911" max="6911" width="36.140625" style="1" customWidth="1"/>
    <col min="6912" max="6912" width="22.28515625" style="1" customWidth="1"/>
    <col min="6913" max="6913" width="23.28515625" style="1" customWidth="1"/>
    <col min="6914" max="6914" width="13.140625" style="1" customWidth="1"/>
    <col min="6915" max="6915" width="14.140625" style="1" customWidth="1"/>
    <col min="6916" max="6916" width="28" style="1" customWidth="1"/>
    <col min="6917" max="6917" width="21" style="1" customWidth="1"/>
    <col min="6918" max="7163" width="9.140625" style="1"/>
    <col min="7164" max="7164" width="33.28515625" style="1" customWidth="1"/>
    <col min="7165" max="7165" width="21.42578125" style="1" customWidth="1"/>
    <col min="7166" max="7166" width="22" style="1" customWidth="1"/>
    <col min="7167" max="7167" width="36.140625" style="1" customWidth="1"/>
    <col min="7168" max="7168" width="22.28515625" style="1" customWidth="1"/>
    <col min="7169" max="7169" width="23.28515625" style="1" customWidth="1"/>
    <col min="7170" max="7170" width="13.140625" style="1" customWidth="1"/>
    <col min="7171" max="7171" width="14.140625" style="1" customWidth="1"/>
    <col min="7172" max="7172" width="28" style="1" customWidth="1"/>
    <col min="7173" max="7173" width="21" style="1" customWidth="1"/>
    <col min="7174" max="7419" width="9.140625" style="1"/>
    <col min="7420" max="7420" width="33.28515625" style="1" customWidth="1"/>
    <col min="7421" max="7421" width="21.42578125" style="1" customWidth="1"/>
    <col min="7422" max="7422" width="22" style="1" customWidth="1"/>
    <col min="7423" max="7423" width="36.140625" style="1" customWidth="1"/>
    <col min="7424" max="7424" width="22.28515625" style="1" customWidth="1"/>
    <col min="7425" max="7425" width="23.28515625" style="1" customWidth="1"/>
    <col min="7426" max="7426" width="13.140625" style="1" customWidth="1"/>
    <col min="7427" max="7427" width="14.140625" style="1" customWidth="1"/>
    <col min="7428" max="7428" width="28" style="1" customWidth="1"/>
    <col min="7429" max="7429" width="21" style="1" customWidth="1"/>
    <col min="7430" max="7675" width="9.140625" style="1"/>
    <col min="7676" max="7676" width="33.28515625" style="1" customWidth="1"/>
    <col min="7677" max="7677" width="21.42578125" style="1" customWidth="1"/>
    <col min="7678" max="7678" width="22" style="1" customWidth="1"/>
    <col min="7679" max="7679" width="36.140625" style="1" customWidth="1"/>
    <col min="7680" max="7680" width="22.28515625" style="1" customWidth="1"/>
    <col min="7681" max="7681" width="23.28515625" style="1" customWidth="1"/>
    <col min="7682" max="7682" width="13.140625" style="1" customWidth="1"/>
    <col min="7683" max="7683" width="14.140625" style="1" customWidth="1"/>
    <col min="7684" max="7684" width="28" style="1" customWidth="1"/>
    <col min="7685" max="7685" width="21" style="1" customWidth="1"/>
    <col min="7686" max="7931" width="9.140625" style="1"/>
    <col min="7932" max="7932" width="33.28515625" style="1" customWidth="1"/>
    <col min="7933" max="7933" width="21.42578125" style="1" customWidth="1"/>
    <col min="7934" max="7934" width="22" style="1" customWidth="1"/>
    <col min="7935" max="7935" width="36.140625" style="1" customWidth="1"/>
    <col min="7936" max="7936" width="22.28515625" style="1" customWidth="1"/>
    <col min="7937" max="7937" width="23.28515625" style="1" customWidth="1"/>
    <col min="7938" max="7938" width="13.140625" style="1" customWidth="1"/>
    <col min="7939" max="7939" width="14.140625" style="1" customWidth="1"/>
    <col min="7940" max="7940" width="28" style="1" customWidth="1"/>
    <col min="7941" max="7941" width="21" style="1" customWidth="1"/>
    <col min="7942" max="8187" width="9.140625" style="1"/>
    <col min="8188" max="8188" width="33.28515625" style="1" customWidth="1"/>
    <col min="8189" max="8189" width="21.42578125" style="1" customWidth="1"/>
    <col min="8190" max="8190" width="22" style="1" customWidth="1"/>
    <col min="8191" max="8191" width="36.140625" style="1" customWidth="1"/>
    <col min="8192" max="8192" width="22.28515625" style="1" customWidth="1"/>
    <col min="8193" max="8193" width="23.28515625" style="1" customWidth="1"/>
    <col min="8194" max="8194" width="13.140625" style="1" customWidth="1"/>
    <col min="8195" max="8195" width="14.140625" style="1" customWidth="1"/>
    <col min="8196" max="8196" width="28" style="1" customWidth="1"/>
    <col min="8197" max="8197" width="21" style="1" customWidth="1"/>
    <col min="8198" max="8443" width="9.140625" style="1"/>
    <col min="8444" max="8444" width="33.28515625" style="1" customWidth="1"/>
    <col min="8445" max="8445" width="21.42578125" style="1" customWidth="1"/>
    <col min="8446" max="8446" width="22" style="1" customWidth="1"/>
    <col min="8447" max="8447" width="36.140625" style="1" customWidth="1"/>
    <col min="8448" max="8448" width="22.28515625" style="1" customWidth="1"/>
    <col min="8449" max="8449" width="23.28515625" style="1" customWidth="1"/>
    <col min="8450" max="8450" width="13.140625" style="1" customWidth="1"/>
    <col min="8451" max="8451" width="14.140625" style="1" customWidth="1"/>
    <col min="8452" max="8452" width="28" style="1" customWidth="1"/>
    <col min="8453" max="8453" width="21" style="1" customWidth="1"/>
    <col min="8454" max="8699" width="9.140625" style="1"/>
    <col min="8700" max="8700" width="33.28515625" style="1" customWidth="1"/>
    <col min="8701" max="8701" width="21.42578125" style="1" customWidth="1"/>
    <col min="8702" max="8702" width="22" style="1" customWidth="1"/>
    <col min="8703" max="8703" width="36.140625" style="1" customWidth="1"/>
    <col min="8704" max="8704" width="22.28515625" style="1" customWidth="1"/>
    <col min="8705" max="8705" width="23.28515625" style="1" customWidth="1"/>
    <col min="8706" max="8706" width="13.140625" style="1" customWidth="1"/>
    <col min="8707" max="8707" width="14.140625" style="1" customWidth="1"/>
    <col min="8708" max="8708" width="28" style="1" customWidth="1"/>
    <col min="8709" max="8709" width="21" style="1" customWidth="1"/>
    <col min="8710" max="8955" width="9.140625" style="1"/>
    <col min="8956" max="8956" width="33.28515625" style="1" customWidth="1"/>
    <col min="8957" max="8957" width="21.42578125" style="1" customWidth="1"/>
    <col min="8958" max="8958" width="22" style="1" customWidth="1"/>
    <col min="8959" max="8959" width="36.140625" style="1" customWidth="1"/>
    <col min="8960" max="8960" width="22.28515625" style="1" customWidth="1"/>
    <col min="8961" max="8961" width="23.28515625" style="1" customWidth="1"/>
    <col min="8962" max="8962" width="13.140625" style="1" customWidth="1"/>
    <col min="8963" max="8963" width="14.140625" style="1" customWidth="1"/>
    <col min="8964" max="8964" width="28" style="1" customWidth="1"/>
    <col min="8965" max="8965" width="21" style="1" customWidth="1"/>
    <col min="8966" max="9211" width="9.140625" style="1"/>
    <col min="9212" max="9212" width="33.28515625" style="1" customWidth="1"/>
    <col min="9213" max="9213" width="21.42578125" style="1" customWidth="1"/>
    <col min="9214" max="9214" width="22" style="1" customWidth="1"/>
    <col min="9215" max="9215" width="36.140625" style="1" customWidth="1"/>
    <col min="9216" max="9216" width="22.28515625" style="1" customWidth="1"/>
    <col min="9217" max="9217" width="23.28515625" style="1" customWidth="1"/>
    <col min="9218" max="9218" width="13.140625" style="1" customWidth="1"/>
    <col min="9219" max="9219" width="14.140625" style="1" customWidth="1"/>
    <col min="9220" max="9220" width="28" style="1" customWidth="1"/>
    <col min="9221" max="9221" width="21" style="1" customWidth="1"/>
    <col min="9222" max="9467" width="9.140625" style="1"/>
    <col min="9468" max="9468" width="33.28515625" style="1" customWidth="1"/>
    <col min="9469" max="9469" width="21.42578125" style="1" customWidth="1"/>
    <col min="9470" max="9470" width="22" style="1" customWidth="1"/>
    <col min="9471" max="9471" width="36.140625" style="1" customWidth="1"/>
    <col min="9472" max="9472" width="22.28515625" style="1" customWidth="1"/>
    <col min="9473" max="9473" width="23.28515625" style="1" customWidth="1"/>
    <col min="9474" max="9474" width="13.140625" style="1" customWidth="1"/>
    <col min="9475" max="9475" width="14.140625" style="1" customWidth="1"/>
    <col min="9476" max="9476" width="28" style="1" customWidth="1"/>
    <col min="9477" max="9477" width="21" style="1" customWidth="1"/>
    <col min="9478" max="9723" width="9.140625" style="1"/>
    <col min="9724" max="9724" width="33.28515625" style="1" customWidth="1"/>
    <col min="9725" max="9725" width="21.42578125" style="1" customWidth="1"/>
    <col min="9726" max="9726" width="22" style="1" customWidth="1"/>
    <col min="9727" max="9727" width="36.140625" style="1" customWidth="1"/>
    <col min="9728" max="9728" width="22.28515625" style="1" customWidth="1"/>
    <col min="9729" max="9729" width="23.28515625" style="1" customWidth="1"/>
    <col min="9730" max="9730" width="13.140625" style="1" customWidth="1"/>
    <col min="9731" max="9731" width="14.140625" style="1" customWidth="1"/>
    <col min="9732" max="9732" width="28" style="1" customWidth="1"/>
    <col min="9733" max="9733" width="21" style="1" customWidth="1"/>
    <col min="9734" max="9979" width="9.140625" style="1"/>
    <col min="9980" max="9980" width="33.28515625" style="1" customWidth="1"/>
    <col min="9981" max="9981" width="21.42578125" style="1" customWidth="1"/>
    <col min="9982" max="9982" width="22" style="1" customWidth="1"/>
    <col min="9983" max="9983" width="36.140625" style="1" customWidth="1"/>
    <col min="9984" max="9984" width="22.28515625" style="1" customWidth="1"/>
    <col min="9985" max="9985" width="23.28515625" style="1" customWidth="1"/>
    <col min="9986" max="9986" width="13.140625" style="1" customWidth="1"/>
    <col min="9987" max="9987" width="14.140625" style="1" customWidth="1"/>
    <col min="9988" max="9988" width="28" style="1" customWidth="1"/>
    <col min="9989" max="9989" width="21" style="1" customWidth="1"/>
    <col min="9990" max="10235" width="9.140625" style="1"/>
    <col min="10236" max="10236" width="33.28515625" style="1" customWidth="1"/>
    <col min="10237" max="10237" width="21.42578125" style="1" customWidth="1"/>
    <col min="10238" max="10238" width="22" style="1" customWidth="1"/>
    <col min="10239" max="10239" width="36.140625" style="1" customWidth="1"/>
    <col min="10240" max="10240" width="22.28515625" style="1" customWidth="1"/>
    <col min="10241" max="10241" width="23.28515625" style="1" customWidth="1"/>
    <col min="10242" max="10242" width="13.140625" style="1" customWidth="1"/>
    <col min="10243" max="10243" width="14.140625" style="1" customWidth="1"/>
    <col min="10244" max="10244" width="28" style="1" customWidth="1"/>
    <col min="10245" max="10245" width="21" style="1" customWidth="1"/>
    <col min="10246" max="10491" width="9.140625" style="1"/>
    <col min="10492" max="10492" width="33.28515625" style="1" customWidth="1"/>
    <col min="10493" max="10493" width="21.42578125" style="1" customWidth="1"/>
    <col min="10494" max="10494" width="22" style="1" customWidth="1"/>
    <col min="10495" max="10495" width="36.140625" style="1" customWidth="1"/>
    <col min="10496" max="10496" width="22.28515625" style="1" customWidth="1"/>
    <col min="10497" max="10497" width="23.28515625" style="1" customWidth="1"/>
    <col min="10498" max="10498" width="13.140625" style="1" customWidth="1"/>
    <col min="10499" max="10499" width="14.140625" style="1" customWidth="1"/>
    <col min="10500" max="10500" width="28" style="1" customWidth="1"/>
    <col min="10501" max="10501" width="21" style="1" customWidth="1"/>
    <col min="10502" max="10747" width="9.140625" style="1"/>
    <col min="10748" max="10748" width="33.28515625" style="1" customWidth="1"/>
    <col min="10749" max="10749" width="21.42578125" style="1" customWidth="1"/>
    <col min="10750" max="10750" width="22" style="1" customWidth="1"/>
    <col min="10751" max="10751" width="36.140625" style="1" customWidth="1"/>
    <col min="10752" max="10752" width="22.28515625" style="1" customWidth="1"/>
    <col min="10753" max="10753" width="23.28515625" style="1" customWidth="1"/>
    <col min="10754" max="10754" width="13.140625" style="1" customWidth="1"/>
    <col min="10755" max="10755" width="14.140625" style="1" customWidth="1"/>
    <col min="10756" max="10756" width="28" style="1" customWidth="1"/>
    <col min="10757" max="10757" width="21" style="1" customWidth="1"/>
    <col min="10758" max="11003" width="9.140625" style="1"/>
    <col min="11004" max="11004" width="33.28515625" style="1" customWidth="1"/>
    <col min="11005" max="11005" width="21.42578125" style="1" customWidth="1"/>
    <col min="11006" max="11006" width="22" style="1" customWidth="1"/>
    <col min="11007" max="11007" width="36.140625" style="1" customWidth="1"/>
    <col min="11008" max="11008" width="22.28515625" style="1" customWidth="1"/>
    <col min="11009" max="11009" width="23.28515625" style="1" customWidth="1"/>
    <col min="11010" max="11010" width="13.140625" style="1" customWidth="1"/>
    <col min="11011" max="11011" width="14.140625" style="1" customWidth="1"/>
    <col min="11012" max="11012" width="28" style="1" customWidth="1"/>
    <col min="11013" max="11013" width="21" style="1" customWidth="1"/>
    <col min="11014" max="11259" width="9.140625" style="1"/>
    <col min="11260" max="11260" width="33.28515625" style="1" customWidth="1"/>
    <col min="11261" max="11261" width="21.42578125" style="1" customWidth="1"/>
    <col min="11262" max="11262" width="22" style="1" customWidth="1"/>
    <col min="11263" max="11263" width="36.140625" style="1" customWidth="1"/>
    <col min="11264" max="11264" width="22.28515625" style="1" customWidth="1"/>
    <col min="11265" max="11265" width="23.28515625" style="1" customWidth="1"/>
    <col min="11266" max="11266" width="13.140625" style="1" customWidth="1"/>
    <col min="11267" max="11267" width="14.140625" style="1" customWidth="1"/>
    <col min="11268" max="11268" width="28" style="1" customWidth="1"/>
    <col min="11269" max="11269" width="21" style="1" customWidth="1"/>
    <col min="11270" max="11515" width="9.140625" style="1"/>
    <col min="11516" max="11516" width="33.28515625" style="1" customWidth="1"/>
    <col min="11517" max="11517" width="21.42578125" style="1" customWidth="1"/>
    <col min="11518" max="11518" width="22" style="1" customWidth="1"/>
    <col min="11519" max="11519" width="36.140625" style="1" customWidth="1"/>
    <col min="11520" max="11520" width="22.28515625" style="1" customWidth="1"/>
    <col min="11521" max="11521" width="23.28515625" style="1" customWidth="1"/>
    <col min="11522" max="11522" width="13.140625" style="1" customWidth="1"/>
    <col min="11523" max="11523" width="14.140625" style="1" customWidth="1"/>
    <col min="11524" max="11524" width="28" style="1" customWidth="1"/>
    <col min="11525" max="11525" width="21" style="1" customWidth="1"/>
    <col min="11526" max="11771" width="9.140625" style="1"/>
    <col min="11772" max="11772" width="33.28515625" style="1" customWidth="1"/>
    <col min="11773" max="11773" width="21.42578125" style="1" customWidth="1"/>
    <col min="11774" max="11774" width="22" style="1" customWidth="1"/>
    <col min="11775" max="11775" width="36.140625" style="1" customWidth="1"/>
    <col min="11776" max="11776" width="22.28515625" style="1" customWidth="1"/>
    <col min="11777" max="11777" width="23.28515625" style="1" customWidth="1"/>
    <col min="11778" max="11778" width="13.140625" style="1" customWidth="1"/>
    <col min="11779" max="11779" width="14.140625" style="1" customWidth="1"/>
    <col min="11780" max="11780" width="28" style="1" customWidth="1"/>
    <col min="11781" max="11781" width="21" style="1" customWidth="1"/>
    <col min="11782" max="12027" width="9.140625" style="1"/>
    <col min="12028" max="12028" width="33.28515625" style="1" customWidth="1"/>
    <col min="12029" max="12029" width="21.42578125" style="1" customWidth="1"/>
    <col min="12030" max="12030" width="22" style="1" customWidth="1"/>
    <col min="12031" max="12031" width="36.140625" style="1" customWidth="1"/>
    <col min="12032" max="12032" width="22.28515625" style="1" customWidth="1"/>
    <col min="12033" max="12033" width="23.28515625" style="1" customWidth="1"/>
    <col min="12034" max="12034" width="13.140625" style="1" customWidth="1"/>
    <col min="12035" max="12035" width="14.140625" style="1" customWidth="1"/>
    <col min="12036" max="12036" width="28" style="1" customWidth="1"/>
    <col min="12037" max="12037" width="21" style="1" customWidth="1"/>
    <col min="12038" max="12283" width="9.140625" style="1"/>
    <col min="12284" max="12284" width="33.28515625" style="1" customWidth="1"/>
    <col min="12285" max="12285" width="21.42578125" style="1" customWidth="1"/>
    <col min="12286" max="12286" width="22" style="1" customWidth="1"/>
    <col min="12287" max="12287" width="36.140625" style="1" customWidth="1"/>
    <col min="12288" max="12288" width="22.28515625" style="1" customWidth="1"/>
    <col min="12289" max="12289" width="23.28515625" style="1" customWidth="1"/>
    <col min="12290" max="12290" width="13.140625" style="1" customWidth="1"/>
    <col min="12291" max="12291" width="14.140625" style="1" customWidth="1"/>
    <col min="12292" max="12292" width="28" style="1" customWidth="1"/>
    <col min="12293" max="12293" width="21" style="1" customWidth="1"/>
    <col min="12294" max="12539" width="9.140625" style="1"/>
    <col min="12540" max="12540" width="33.28515625" style="1" customWidth="1"/>
    <col min="12541" max="12541" width="21.42578125" style="1" customWidth="1"/>
    <col min="12542" max="12542" width="22" style="1" customWidth="1"/>
    <col min="12543" max="12543" width="36.140625" style="1" customWidth="1"/>
    <col min="12544" max="12544" width="22.28515625" style="1" customWidth="1"/>
    <col min="12545" max="12545" width="23.28515625" style="1" customWidth="1"/>
    <col min="12546" max="12546" width="13.140625" style="1" customWidth="1"/>
    <col min="12547" max="12547" width="14.140625" style="1" customWidth="1"/>
    <col min="12548" max="12548" width="28" style="1" customWidth="1"/>
    <col min="12549" max="12549" width="21" style="1" customWidth="1"/>
    <col min="12550" max="12795" width="9.140625" style="1"/>
    <col min="12796" max="12796" width="33.28515625" style="1" customWidth="1"/>
    <col min="12797" max="12797" width="21.42578125" style="1" customWidth="1"/>
    <col min="12798" max="12798" width="22" style="1" customWidth="1"/>
    <col min="12799" max="12799" width="36.140625" style="1" customWidth="1"/>
    <col min="12800" max="12800" width="22.28515625" style="1" customWidth="1"/>
    <col min="12801" max="12801" width="23.28515625" style="1" customWidth="1"/>
    <col min="12802" max="12802" width="13.140625" style="1" customWidth="1"/>
    <col min="12803" max="12803" width="14.140625" style="1" customWidth="1"/>
    <col min="12804" max="12804" width="28" style="1" customWidth="1"/>
    <col min="12805" max="12805" width="21" style="1" customWidth="1"/>
    <col min="12806" max="13051" width="9.140625" style="1"/>
    <col min="13052" max="13052" width="33.28515625" style="1" customWidth="1"/>
    <col min="13053" max="13053" width="21.42578125" style="1" customWidth="1"/>
    <col min="13054" max="13054" width="22" style="1" customWidth="1"/>
    <col min="13055" max="13055" width="36.140625" style="1" customWidth="1"/>
    <col min="13056" max="13056" width="22.28515625" style="1" customWidth="1"/>
    <col min="13057" max="13057" width="23.28515625" style="1" customWidth="1"/>
    <col min="13058" max="13058" width="13.140625" style="1" customWidth="1"/>
    <col min="13059" max="13059" width="14.140625" style="1" customWidth="1"/>
    <col min="13060" max="13060" width="28" style="1" customWidth="1"/>
    <col min="13061" max="13061" width="21" style="1" customWidth="1"/>
    <col min="13062" max="13307" width="9.140625" style="1"/>
    <col min="13308" max="13308" width="33.28515625" style="1" customWidth="1"/>
    <col min="13309" max="13309" width="21.42578125" style="1" customWidth="1"/>
    <col min="13310" max="13310" width="22" style="1" customWidth="1"/>
    <col min="13311" max="13311" width="36.140625" style="1" customWidth="1"/>
    <col min="13312" max="13312" width="22.28515625" style="1" customWidth="1"/>
    <col min="13313" max="13313" width="23.28515625" style="1" customWidth="1"/>
    <col min="13314" max="13314" width="13.140625" style="1" customWidth="1"/>
    <col min="13315" max="13315" width="14.140625" style="1" customWidth="1"/>
    <col min="13316" max="13316" width="28" style="1" customWidth="1"/>
    <col min="13317" max="13317" width="21" style="1" customWidth="1"/>
    <col min="13318" max="13563" width="9.140625" style="1"/>
    <col min="13564" max="13564" width="33.28515625" style="1" customWidth="1"/>
    <col min="13565" max="13565" width="21.42578125" style="1" customWidth="1"/>
    <col min="13566" max="13566" width="22" style="1" customWidth="1"/>
    <col min="13567" max="13567" width="36.140625" style="1" customWidth="1"/>
    <col min="13568" max="13568" width="22.28515625" style="1" customWidth="1"/>
    <col min="13569" max="13569" width="23.28515625" style="1" customWidth="1"/>
    <col min="13570" max="13570" width="13.140625" style="1" customWidth="1"/>
    <col min="13571" max="13571" width="14.140625" style="1" customWidth="1"/>
    <col min="13572" max="13572" width="28" style="1" customWidth="1"/>
    <col min="13573" max="13573" width="21" style="1" customWidth="1"/>
    <col min="13574" max="13819" width="9.140625" style="1"/>
    <col min="13820" max="13820" width="33.28515625" style="1" customWidth="1"/>
    <col min="13821" max="13821" width="21.42578125" style="1" customWidth="1"/>
    <col min="13822" max="13822" width="22" style="1" customWidth="1"/>
    <col min="13823" max="13823" width="36.140625" style="1" customWidth="1"/>
    <col min="13824" max="13824" width="22.28515625" style="1" customWidth="1"/>
    <col min="13825" max="13825" width="23.28515625" style="1" customWidth="1"/>
    <col min="13826" max="13826" width="13.140625" style="1" customWidth="1"/>
    <col min="13827" max="13827" width="14.140625" style="1" customWidth="1"/>
    <col min="13828" max="13828" width="28" style="1" customWidth="1"/>
    <col min="13829" max="13829" width="21" style="1" customWidth="1"/>
    <col min="13830" max="14075" width="9.140625" style="1"/>
    <col min="14076" max="14076" width="33.28515625" style="1" customWidth="1"/>
    <col min="14077" max="14077" width="21.42578125" style="1" customWidth="1"/>
    <col min="14078" max="14078" width="22" style="1" customWidth="1"/>
    <col min="14079" max="14079" width="36.140625" style="1" customWidth="1"/>
    <col min="14080" max="14080" width="22.28515625" style="1" customWidth="1"/>
    <col min="14081" max="14081" width="23.28515625" style="1" customWidth="1"/>
    <col min="14082" max="14082" width="13.140625" style="1" customWidth="1"/>
    <col min="14083" max="14083" width="14.140625" style="1" customWidth="1"/>
    <col min="14084" max="14084" width="28" style="1" customWidth="1"/>
    <col min="14085" max="14085" width="21" style="1" customWidth="1"/>
    <col min="14086" max="14331" width="9.140625" style="1"/>
    <col min="14332" max="14332" width="33.28515625" style="1" customWidth="1"/>
    <col min="14333" max="14333" width="21.42578125" style="1" customWidth="1"/>
    <col min="14334" max="14334" width="22" style="1" customWidth="1"/>
    <col min="14335" max="14335" width="36.140625" style="1" customWidth="1"/>
    <col min="14336" max="14336" width="22.28515625" style="1" customWidth="1"/>
    <col min="14337" max="14337" width="23.28515625" style="1" customWidth="1"/>
    <col min="14338" max="14338" width="13.140625" style="1" customWidth="1"/>
    <col min="14339" max="14339" width="14.140625" style="1" customWidth="1"/>
    <col min="14340" max="14340" width="28" style="1" customWidth="1"/>
    <col min="14341" max="14341" width="21" style="1" customWidth="1"/>
    <col min="14342" max="14587" width="9.140625" style="1"/>
    <col min="14588" max="14588" width="33.28515625" style="1" customWidth="1"/>
    <col min="14589" max="14589" width="21.42578125" style="1" customWidth="1"/>
    <col min="14590" max="14590" width="22" style="1" customWidth="1"/>
    <col min="14591" max="14591" width="36.140625" style="1" customWidth="1"/>
    <col min="14592" max="14592" width="22.28515625" style="1" customWidth="1"/>
    <col min="14593" max="14593" width="23.28515625" style="1" customWidth="1"/>
    <col min="14594" max="14594" width="13.140625" style="1" customWidth="1"/>
    <col min="14595" max="14595" width="14.140625" style="1" customWidth="1"/>
    <col min="14596" max="14596" width="28" style="1" customWidth="1"/>
    <col min="14597" max="14597" width="21" style="1" customWidth="1"/>
    <col min="14598" max="14843" width="9.140625" style="1"/>
    <col min="14844" max="14844" width="33.28515625" style="1" customWidth="1"/>
    <col min="14845" max="14845" width="21.42578125" style="1" customWidth="1"/>
    <col min="14846" max="14846" width="22" style="1" customWidth="1"/>
    <col min="14847" max="14847" width="36.140625" style="1" customWidth="1"/>
    <col min="14848" max="14848" width="22.28515625" style="1" customWidth="1"/>
    <col min="14849" max="14849" width="23.28515625" style="1" customWidth="1"/>
    <col min="14850" max="14850" width="13.140625" style="1" customWidth="1"/>
    <col min="14851" max="14851" width="14.140625" style="1" customWidth="1"/>
    <col min="14852" max="14852" width="28" style="1" customWidth="1"/>
    <col min="14853" max="14853" width="21" style="1" customWidth="1"/>
    <col min="14854" max="15099" width="9.140625" style="1"/>
    <col min="15100" max="15100" width="33.28515625" style="1" customWidth="1"/>
    <col min="15101" max="15101" width="21.42578125" style="1" customWidth="1"/>
    <col min="15102" max="15102" width="22" style="1" customWidth="1"/>
    <col min="15103" max="15103" width="36.140625" style="1" customWidth="1"/>
    <col min="15104" max="15104" width="22.28515625" style="1" customWidth="1"/>
    <col min="15105" max="15105" width="23.28515625" style="1" customWidth="1"/>
    <col min="15106" max="15106" width="13.140625" style="1" customWidth="1"/>
    <col min="15107" max="15107" width="14.140625" style="1" customWidth="1"/>
    <col min="15108" max="15108" width="28" style="1" customWidth="1"/>
    <col min="15109" max="15109" width="21" style="1" customWidth="1"/>
    <col min="15110" max="15355" width="9.140625" style="1"/>
    <col min="15356" max="15356" width="33.28515625" style="1" customWidth="1"/>
    <col min="15357" max="15357" width="21.42578125" style="1" customWidth="1"/>
    <col min="15358" max="15358" width="22" style="1" customWidth="1"/>
    <col min="15359" max="15359" width="36.140625" style="1" customWidth="1"/>
    <col min="15360" max="15360" width="22.28515625" style="1" customWidth="1"/>
    <col min="15361" max="15361" width="23.28515625" style="1" customWidth="1"/>
    <col min="15362" max="15362" width="13.140625" style="1" customWidth="1"/>
    <col min="15363" max="15363" width="14.140625" style="1" customWidth="1"/>
    <col min="15364" max="15364" width="28" style="1" customWidth="1"/>
    <col min="15365" max="15365" width="21" style="1" customWidth="1"/>
    <col min="15366" max="15611" width="9.140625" style="1"/>
    <col min="15612" max="15612" width="33.28515625" style="1" customWidth="1"/>
    <col min="15613" max="15613" width="21.42578125" style="1" customWidth="1"/>
    <col min="15614" max="15614" width="22" style="1" customWidth="1"/>
    <col min="15615" max="15615" width="36.140625" style="1" customWidth="1"/>
    <col min="15616" max="15616" width="22.28515625" style="1" customWidth="1"/>
    <col min="15617" max="15617" width="23.28515625" style="1" customWidth="1"/>
    <col min="15618" max="15618" width="13.140625" style="1" customWidth="1"/>
    <col min="15619" max="15619" width="14.140625" style="1" customWidth="1"/>
    <col min="15620" max="15620" width="28" style="1" customWidth="1"/>
    <col min="15621" max="15621" width="21" style="1" customWidth="1"/>
    <col min="15622" max="15867" width="9.140625" style="1"/>
    <col min="15868" max="15868" width="33.28515625" style="1" customWidth="1"/>
    <col min="15869" max="15869" width="21.42578125" style="1" customWidth="1"/>
    <col min="15870" max="15870" width="22" style="1" customWidth="1"/>
    <col min="15871" max="15871" width="36.140625" style="1" customWidth="1"/>
    <col min="15872" max="15872" width="22.28515625" style="1" customWidth="1"/>
    <col min="15873" max="15873" width="23.28515625" style="1" customWidth="1"/>
    <col min="15874" max="15874" width="13.140625" style="1" customWidth="1"/>
    <col min="15875" max="15875" width="14.140625" style="1" customWidth="1"/>
    <col min="15876" max="15876" width="28" style="1" customWidth="1"/>
    <col min="15877" max="15877" width="21" style="1" customWidth="1"/>
    <col min="15878" max="16123" width="9.140625" style="1"/>
    <col min="16124" max="16124" width="33.28515625" style="1" customWidth="1"/>
    <col min="16125" max="16125" width="21.42578125" style="1" customWidth="1"/>
    <col min="16126" max="16126" width="22" style="1" customWidth="1"/>
    <col min="16127" max="16127" width="36.140625" style="1" customWidth="1"/>
    <col min="16128" max="16128" width="22.28515625" style="1" customWidth="1"/>
    <col min="16129" max="16129" width="23.28515625" style="1" customWidth="1"/>
    <col min="16130" max="16130" width="13.140625" style="1" customWidth="1"/>
    <col min="16131" max="16131" width="14.140625" style="1" customWidth="1"/>
    <col min="16132" max="16132" width="28" style="1" customWidth="1"/>
    <col min="16133" max="16133" width="21" style="1" customWidth="1"/>
    <col min="16134" max="16384" width="9.140625" style="1"/>
  </cols>
  <sheetData>
    <row r="1" spans="1:8" ht="14.25" customHeight="1" x14ac:dyDescent="0.25">
      <c r="A1" s="532" t="s">
        <v>0</v>
      </c>
      <c r="B1" s="534" t="s">
        <v>1</v>
      </c>
      <c r="C1" s="534"/>
      <c r="D1" s="534"/>
      <c r="E1" s="536" t="s">
        <v>2</v>
      </c>
      <c r="F1" s="537"/>
    </row>
    <row r="2" spans="1:8" ht="14.25" customHeight="1" x14ac:dyDescent="0.25">
      <c r="A2" s="533"/>
      <c r="B2" s="535"/>
      <c r="C2" s="535"/>
      <c r="D2" s="535"/>
      <c r="E2" s="536"/>
      <c r="F2" s="537"/>
    </row>
    <row r="3" spans="1:8" ht="14.25" customHeight="1" x14ac:dyDescent="0.25">
      <c r="A3" s="533"/>
      <c r="B3" s="535"/>
      <c r="C3" s="535"/>
      <c r="D3" s="535"/>
      <c r="E3" s="536"/>
      <c r="F3" s="537"/>
    </row>
    <row r="4" spans="1:8" ht="14.25" customHeight="1" x14ac:dyDescent="0.25">
      <c r="A4" s="533"/>
      <c r="B4" s="535"/>
      <c r="C4" s="535"/>
      <c r="D4" s="535"/>
      <c r="E4" s="536"/>
      <c r="F4" s="537"/>
    </row>
    <row r="5" spans="1:8" ht="14.25" customHeight="1" x14ac:dyDescent="0.25">
      <c r="A5" s="3" t="s">
        <v>3</v>
      </c>
      <c r="B5" s="534" t="s">
        <v>4</v>
      </c>
      <c r="C5" s="534"/>
      <c r="D5" s="534"/>
      <c r="E5" s="538"/>
      <c r="F5" s="538"/>
    </row>
    <row r="6" spans="1:8" ht="14.25" customHeight="1" x14ac:dyDescent="0.25">
      <c r="A6" s="4" t="s">
        <v>5</v>
      </c>
      <c r="B6" s="534"/>
      <c r="C6" s="534"/>
      <c r="D6" s="534"/>
      <c r="E6" s="538"/>
      <c r="F6" s="538"/>
    </row>
    <row r="7" spans="1:8" ht="37.5" customHeight="1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7</v>
      </c>
      <c r="F7" s="5" t="s">
        <v>8</v>
      </c>
    </row>
    <row r="8" spans="1:8" ht="37.5" customHeight="1" x14ac:dyDescent="0.25">
      <c r="A8" s="6" t="s">
        <v>10</v>
      </c>
      <c r="B8" s="7">
        <f>B9+B10+B20+B21+B25</f>
        <v>1101902886.6500001</v>
      </c>
      <c r="C8" s="7">
        <f>C9+C10+C20+C21+C25+C26</f>
        <v>1090153009.23</v>
      </c>
      <c r="D8" s="6" t="s">
        <v>11</v>
      </c>
      <c r="E8" s="7">
        <f>E9+E10+E13+E14</f>
        <v>1038941470.3299999</v>
      </c>
      <c r="F8" s="7">
        <f>F9+F10+F14</f>
        <v>982941875.82999992</v>
      </c>
      <c r="G8" s="8"/>
      <c r="H8" s="8"/>
    </row>
    <row r="9" spans="1:8" ht="37.5" customHeight="1" x14ac:dyDescent="0.25">
      <c r="A9" s="6" t="s">
        <v>12</v>
      </c>
      <c r="B9" s="9">
        <v>0</v>
      </c>
      <c r="C9" s="9">
        <f>'[1]Załącznik 11'!E17</f>
        <v>20833.330000000075</v>
      </c>
      <c r="D9" s="6" t="s">
        <v>13</v>
      </c>
      <c r="E9" s="9">
        <v>1287627936.8699999</v>
      </c>
      <c r="F9" s="9">
        <f>1312264003.95-168149550.67</f>
        <v>1144114453.28</v>
      </c>
      <c r="G9" s="8"/>
      <c r="H9" s="2"/>
    </row>
    <row r="10" spans="1:8" ht="37.5" customHeight="1" x14ac:dyDescent="0.25">
      <c r="A10" s="6" t="s">
        <v>14</v>
      </c>
      <c r="B10" s="9">
        <f>B11+B18+B19</f>
        <v>868152429.13999999</v>
      </c>
      <c r="C10" s="9">
        <f>C11+C18+C19</f>
        <v>852190921.99000001</v>
      </c>
      <c r="D10" s="6" t="s">
        <v>15</v>
      </c>
      <c r="E10" s="9">
        <v>-248686466.53999999</v>
      </c>
      <c r="F10" s="9">
        <f>F11-F12</f>
        <v>-161172577.44999999</v>
      </c>
      <c r="G10" s="8"/>
      <c r="H10" s="8"/>
    </row>
    <row r="11" spans="1:8" ht="37.5" customHeight="1" x14ac:dyDescent="0.25">
      <c r="A11" s="6" t="s">
        <v>16</v>
      </c>
      <c r="B11" s="9">
        <f>B12+SUM(B14:B17)</f>
        <v>663246657.47000003</v>
      </c>
      <c r="C11" s="9">
        <f>C12+SUM(C14:C17)</f>
        <v>645874754.04999995</v>
      </c>
      <c r="D11" s="10" t="s">
        <v>18</v>
      </c>
      <c r="E11" s="11">
        <v>0</v>
      </c>
      <c r="F11" s="11">
        <v>0</v>
      </c>
      <c r="G11" s="8"/>
      <c r="H11" s="8"/>
    </row>
    <row r="12" spans="1:8" ht="37.5" customHeight="1" x14ac:dyDescent="0.25">
      <c r="A12" s="10" t="s">
        <v>19</v>
      </c>
      <c r="B12" s="11">
        <v>443945296.38999999</v>
      </c>
      <c r="C12" s="11">
        <f>'[1]Załącznik 11'!E19</f>
        <v>435507482.39999998</v>
      </c>
      <c r="D12" s="10" t="s">
        <v>20</v>
      </c>
      <c r="E12" s="11">
        <v>248686466.53999999</v>
      </c>
      <c r="F12" s="11">
        <f>-'[1]RZiS FORMUŁY'!D49</f>
        <v>161172577.44999999</v>
      </c>
      <c r="G12" s="8"/>
      <c r="H12" s="8"/>
    </row>
    <row r="13" spans="1:8" ht="60" customHeight="1" x14ac:dyDescent="0.25">
      <c r="A13" s="10" t="s">
        <v>21</v>
      </c>
      <c r="B13" s="12">
        <v>14666198.439999999</v>
      </c>
      <c r="C13" s="11">
        <v>14572301.609999999</v>
      </c>
      <c r="D13" s="6" t="s">
        <v>22</v>
      </c>
      <c r="E13" s="9">
        <v>0</v>
      </c>
      <c r="F13" s="9">
        <v>0</v>
      </c>
      <c r="G13" s="8"/>
      <c r="H13" s="8"/>
    </row>
    <row r="14" spans="1:8" ht="37.5" customHeight="1" x14ac:dyDescent="0.25">
      <c r="A14" s="10" t="s">
        <v>23</v>
      </c>
      <c r="B14" s="11">
        <v>217074060.19999999</v>
      </c>
      <c r="C14" s="11">
        <f>'[1]Załącznik 11'!E22</f>
        <v>208297917.79000002</v>
      </c>
      <c r="D14" s="6" t="s">
        <v>24</v>
      </c>
      <c r="E14" s="9">
        <v>0</v>
      </c>
      <c r="F14" s="9">
        <v>0</v>
      </c>
      <c r="G14" s="8"/>
      <c r="H14" s="8"/>
    </row>
    <row r="15" spans="1:8" ht="37.5" customHeight="1" x14ac:dyDescent="0.25">
      <c r="A15" s="10" t="s">
        <v>25</v>
      </c>
      <c r="B15" s="11">
        <v>1697681.45</v>
      </c>
      <c r="C15" s="11">
        <f>'[1]Załącznik 11'!E25</f>
        <v>1489157.6700000004</v>
      </c>
      <c r="D15" s="6" t="s">
        <v>26</v>
      </c>
      <c r="E15" s="13">
        <v>0</v>
      </c>
      <c r="F15" s="13">
        <v>0</v>
      </c>
      <c r="G15" s="8"/>
      <c r="H15" s="8"/>
    </row>
    <row r="16" spans="1:8" ht="37.5" customHeight="1" x14ac:dyDescent="0.25">
      <c r="A16" s="10" t="s">
        <v>27</v>
      </c>
      <c r="B16" s="11">
        <v>3652.5</v>
      </c>
      <c r="C16" s="11">
        <f>'[1]Załącznik 11'!E28</f>
        <v>1948</v>
      </c>
      <c r="D16" s="6" t="s">
        <v>28</v>
      </c>
      <c r="E16" s="13">
        <v>0</v>
      </c>
      <c r="F16" s="13">
        <v>0</v>
      </c>
      <c r="G16" s="8"/>
      <c r="H16" s="8"/>
    </row>
    <row r="17" spans="1:10" ht="37.5" customHeight="1" x14ac:dyDescent="0.25">
      <c r="A17" s="10" t="s">
        <v>29</v>
      </c>
      <c r="B17" s="11">
        <v>525966.93000000005</v>
      </c>
      <c r="C17" s="14">
        <f>'[1]Załącznik 11'!E31</f>
        <v>578248.18999999994</v>
      </c>
      <c r="D17" s="6" t="s">
        <v>30</v>
      </c>
      <c r="E17" s="15">
        <f>E18+E19+E30+E31</f>
        <v>105429492.73999999</v>
      </c>
      <c r="F17" s="15">
        <f>F18+F19+F30+F31</f>
        <v>126464409.81999999</v>
      </c>
      <c r="G17" s="8"/>
      <c r="H17" s="8"/>
      <c r="J17" s="2"/>
    </row>
    <row r="18" spans="1:10" ht="37.5" customHeight="1" x14ac:dyDescent="0.25">
      <c r="A18" s="6" t="s">
        <v>31</v>
      </c>
      <c r="B18" s="9">
        <v>204905771.66999999</v>
      </c>
      <c r="C18" s="9">
        <f>'[1]Załącznik 11'!E49</f>
        <v>206316167.94</v>
      </c>
      <c r="D18" s="10" t="s">
        <v>32</v>
      </c>
      <c r="E18" s="9">
        <v>25189.7</v>
      </c>
      <c r="F18" s="9">
        <f>'[1]Załacznik 12 Zob. D.I ZBIOR'!G37</f>
        <v>24053.5</v>
      </c>
      <c r="G18" s="8"/>
      <c r="H18" s="8"/>
    </row>
    <row r="19" spans="1:10" ht="37.5" customHeight="1" x14ac:dyDescent="0.25">
      <c r="A19" s="6" t="s">
        <v>33</v>
      </c>
      <c r="B19" s="13">
        <v>0</v>
      </c>
      <c r="C19" s="13">
        <v>0</v>
      </c>
      <c r="D19" s="6" t="s">
        <v>34</v>
      </c>
      <c r="E19" s="16">
        <f>SUM(E20:E29)</f>
        <v>25544008.789999999</v>
      </c>
      <c r="F19" s="16">
        <f>SUM(F20:F27)</f>
        <v>25924880.849999998</v>
      </c>
      <c r="G19" s="8"/>
      <c r="H19" s="8"/>
    </row>
    <row r="20" spans="1:10" ht="37.5" customHeight="1" x14ac:dyDescent="0.25">
      <c r="A20" s="6" t="s">
        <v>35</v>
      </c>
      <c r="B20" s="9">
        <v>232266049.12</v>
      </c>
      <c r="C20" s="9">
        <f>'[1]Załacznik 12 Nal.A.III ZBIOR'!G37</f>
        <v>236669011.90000001</v>
      </c>
      <c r="D20" s="10" t="s">
        <v>36</v>
      </c>
      <c r="E20" s="11">
        <v>1344139.74</v>
      </c>
      <c r="F20" s="11">
        <f>'[1]Załacznik 10'!H144</f>
        <v>2064076.82</v>
      </c>
      <c r="G20" s="8"/>
      <c r="H20" s="8"/>
    </row>
    <row r="21" spans="1:10" ht="37.5" customHeight="1" x14ac:dyDescent="0.25">
      <c r="A21" s="6" t="s">
        <v>37</v>
      </c>
      <c r="B21" s="9">
        <f>SUM(B22:B24)</f>
        <v>0</v>
      </c>
      <c r="C21" s="9">
        <f>SUM(C22:C24)</f>
        <v>0</v>
      </c>
      <c r="D21" s="10" t="s">
        <v>38</v>
      </c>
      <c r="E21" s="11">
        <v>126150</v>
      </c>
      <c r="F21" s="11">
        <f>'[1]Załacznik 10'!H150</f>
        <v>120391</v>
      </c>
      <c r="G21" s="8"/>
      <c r="H21" s="8"/>
    </row>
    <row r="22" spans="1:10" ht="37.5" customHeight="1" x14ac:dyDescent="0.25">
      <c r="A22" s="10" t="s">
        <v>39</v>
      </c>
      <c r="B22" s="11">
        <v>0</v>
      </c>
      <c r="C22" s="11">
        <v>0</v>
      </c>
      <c r="D22" s="10" t="s">
        <v>40</v>
      </c>
      <c r="E22" s="11">
        <v>791853.62</v>
      </c>
      <c r="F22" s="11">
        <f>'[1]Załacznik 10'!H156</f>
        <v>854603.39</v>
      </c>
      <c r="G22" s="8"/>
      <c r="H22" s="8"/>
    </row>
    <row r="23" spans="1:10" ht="37.5" customHeight="1" x14ac:dyDescent="0.25">
      <c r="A23" s="10" t="s">
        <v>41</v>
      </c>
      <c r="B23" s="17">
        <v>0</v>
      </c>
      <c r="C23" s="17">
        <v>0</v>
      </c>
      <c r="D23" s="10" t="s">
        <v>42</v>
      </c>
      <c r="E23" s="11">
        <v>1354053.14</v>
      </c>
      <c r="F23" s="11">
        <f>'[1]Załacznik 10'!H163</f>
        <v>1478879.43</v>
      </c>
      <c r="G23" s="8"/>
      <c r="H23" s="8"/>
    </row>
    <row r="24" spans="1:10" ht="37.5" customHeight="1" x14ac:dyDescent="0.25">
      <c r="A24" s="10" t="s">
        <v>43</v>
      </c>
      <c r="B24" s="17">
        <v>0</v>
      </c>
      <c r="C24" s="17">
        <v>0</v>
      </c>
      <c r="D24" s="10" t="s">
        <v>44</v>
      </c>
      <c r="E24" s="11">
        <v>14117558.77</v>
      </c>
      <c r="F24" s="11">
        <f>'[1]Załacznik 10'!H184</f>
        <v>13310624.769999998</v>
      </c>
      <c r="G24" s="8"/>
      <c r="H24" s="8"/>
    </row>
    <row r="25" spans="1:10" ht="37.5" customHeight="1" x14ac:dyDescent="0.25">
      <c r="A25" s="6" t="s">
        <v>45</v>
      </c>
      <c r="B25" s="9">
        <v>1484408.39</v>
      </c>
      <c r="C25" s="9">
        <f>'[1]Załącznik 11'!E35</f>
        <v>1272242.0100000002</v>
      </c>
      <c r="D25" s="10" t="s">
        <v>46</v>
      </c>
      <c r="E25" s="18">
        <v>7706773.9100000001</v>
      </c>
      <c r="F25" s="18">
        <f>'[1]Załacznik 10'!H191</f>
        <v>8059020.4900000002</v>
      </c>
      <c r="G25" s="8"/>
      <c r="H25" s="8"/>
    </row>
    <row r="26" spans="1:10" ht="37.5" customHeight="1" x14ac:dyDescent="0.25">
      <c r="A26" s="6" t="s">
        <v>47</v>
      </c>
      <c r="B26" s="13">
        <v>0</v>
      </c>
      <c r="C26" s="13">
        <v>0</v>
      </c>
      <c r="D26" s="19" t="s">
        <v>48</v>
      </c>
      <c r="E26" s="11">
        <v>103479.61</v>
      </c>
      <c r="F26" s="11">
        <f>'[1]Załacznik 10'!H200</f>
        <v>37284.949999999997</v>
      </c>
      <c r="G26" s="8"/>
      <c r="H26" s="8"/>
    </row>
    <row r="27" spans="1:10" ht="37.5" customHeight="1" x14ac:dyDescent="0.25">
      <c r="A27" s="6" t="s">
        <v>49</v>
      </c>
      <c r="B27" s="9">
        <f>B28+B33+B39+B47</f>
        <v>42468076.419999994</v>
      </c>
      <c r="C27" s="9">
        <f>C28+C33+C39+C47</f>
        <v>19253276.420000013</v>
      </c>
      <c r="D27" s="10" t="s">
        <v>50</v>
      </c>
      <c r="E27" s="11">
        <f>E28+E29</f>
        <v>0</v>
      </c>
      <c r="F27" s="11">
        <f>F28+F29</f>
        <v>0</v>
      </c>
      <c r="G27" s="8"/>
      <c r="H27" s="8"/>
    </row>
    <row r="28" spans="1:10" ht="37.5" customHeight="1" x14ac:dyDescent="0.25">
      <c r="A28" s="6" t="s">
        <v>51</v>
      </c>
      <c r="B28" s="9">
        <f>SUM(B29:B32)</f>
        <v>0</v>
      </c>
      <c r="C28" s="9">
        <f>SUM(C29:C32)</f>
        <v>0</v>
      </c>
      <c r="D28" s="10" t="s">
        <v>52</v>
      </c>
      <c r="E28" s="11">
        <v>0</v>
      </c>
      <c r="F28" s="11">
        <f>'[1]Załacznik 10'!H206</f>
        <v>0</v>
      </c>
      <c r="G28" s="8"/>
      <c r="H28" s="8"/>
    </row>
    <row r="29" spans="1:10" ht="37.5" customHeight="1" x14ac:dyDescent="0.25">
      <c r="A29" s="10" t="s">
        <v>53</v>
      </c>
      <c r="B29" s="11">
        <v>0</v>
      </c>
      <c r="C29" s="11">
        <v>0</v>
      </c>
      <c r="D29" s="10" t="s">
        <v>54</v>
      </c>
      <c r="E29" s="11">
        <v>0</v>
      </c>
      <c r="F29" s="11">
        <f>'[1]Załacznik 10'!H213</f>
        <v>0</v>
      </c>
      <c r="G29" s="8"/>
      <c r="H29" s="8"/>
    </row>
    <row r="30" spans="1:10" ht="37.5" customHeight="1" x14ac:dyDescent="0.25">
      <c r="A30" s="10" t="s">
        <v>55</v>
      </c>
      <c r="B30" s="17">
        <v>0</v>
      </c>
      <c r="C30" s="17">
        <v>0</v>
      </c>
      <c r="D30" s="6" t="s">
        <v>56</v>
      </c>
      <c r="E30" s="7">
        <v>65206270.670000002</v>
      </c>
      <c r="F30" s="7">
        <f>'[1]Załacznik 10'!H219</f>
        <v>83923492.700000003</v>
      </c>
      <c r="G30" s="8"/>
      <c r="H30" s="8"/>
    </row>
    <row r="31" spans="1:10" ht="37.5" customHeight="1" x14ac:dyDescent="0.25">
      <c r="A31" s="10" t="s">
        <v>57</v>
      </c>
      <c r="B31" s="17">
        <v>0</v>
      </c>
      <c r="C31" s="17">
        <v>0</v>
      </c>
      <c r="D31" s="6" t="s">
        <v>58</v>
      </c>
      <c r="E31" s="9">
        <f>E32+E33</f>
        <v>14654023.58</v>
      </c>
      <c r="F31" s="9">
        <f>F32+F33</f>
        <v>16591982.77</v>
      </c>
      <c r="G31" s="8"/>
      <c r="H31" s="8"/>
    </row>
    <row r="32" spans="1:10" ht="37.5" customHeight="1" x14ac:dyDescent="0.25">
      <c r="A32" s="10" t="s">
        <v>59</v>
      </c>
      <c r="B32" s="11">
        <v>0</v>
      </c>
      <c r="C32" s="11">
        <v>0</v>
      </c>
      <c r="D32" s="10" t="s">
        <v>60</v>
      </c>
      <c r="E32" s="11">
        <v>14654023.58</v>
      </c>
      <c r="F32" s="11">
        <f>'[1]Załacznik 10'!H225</f>
        <v>16591982.77</v>
      </c>
      <c r="G32" s="8"/>
      <c r="H32" s="20"/>
    </row>
    <row r="33" spans="1:10" ht="37.5" customHeight="1" x14ac:dyDescent="0.25">
      <c r="A33" s="6" t="s">
        <v>61</v>
      </c>
      <c r="B33" s="9">
        <f>SUM(B34:B38)</f>
        <v>34522734.869999997</v>
      </c>
      <c r="C33" s="9">
        <f>SUM(C34:C38)</f>
        <v>11045520.350000015</v>
      </c>
      <c r="D33" s="10" t="s">
        <v>62</v>
      </c>
      <c r="E33" s="11">
        <v>0</v>
      </c>
      <c r="F33" s="11">
        <f>'[1]Załacznik 10'!H231</f>
        <v>0</v>
      </c>
      <c r="G33" s="8"/>
      <c r="H33" s="8"/>
    </row>
    <row r="34" spans="1:10" ht="37.5" customHeight="1" x14ac:dyDescent="0.25">
      <c r="A34" s="10" t="s">
        <v>63</v>
      </c>
      <c r="B34" s="11">
        <v>65231.02</v>
      </c>
      <c r="C34" s="11">
        <f>'[1]Załacznik 10'!H18</f>
        <v>2508.38</v>
      </c>
      <c r="D34" s="10"/>
      <c r="E34" s="9"/>
      <c r="F34" s="9"/>
      <c r="G34" s="8"/>
      <c r="H34" s="8"/>
    </row>
    <row r="35" spans="1:10" ht="37.5" customHeight="1" x14ac:dyDescent="0.25">
      <c r="A35" s="10" t="s">
        <v>64</v>
      </c>
      <c r="B35" s="11">
        <v>20154.21</v>
      </c>
      <c r="C35" s="11">
        <f>'[1]Załacznik 10'!H24</f>
        <v>5380.36</v>
      </c>
      <c r="D35" s="10"/>
      <c r="E35" s="9"/>
      <c r="F35" s="9"/>
      <c r="G35" s="8"/>
      <c r="H35" s="8"/>
    </row>
    <row r="36" spans="1:10" ht="37.5" customHeight="1" x14ac:dyDescent="0.25">
      <c r="A36" s="10" t="s">
        <v>65</v>
      </c>
      <c r="B36" s="11">
        <v>0</v>
      </c>
      <c r="C36" s="11">
        <f>'[1]Załacznik 10'!H30</f>
        <v>0</v>
      </c>
      <c r="D36" s="10"/>
      <c r="E36" s="9"/>
      <c r="F36" s="9"/>
      <c r="G36" s="8"/>
      <c r="H36" s="8"/>
    </row>
    <row r="37" spans="1:10" ht="37.5" customHeight="1" x14ac:dyDescent="0.25">
      <c r="A37" s="10" t="s">
        <v>66</v>
      </c>
      <c r="B37" s="11">
        <v>34437349.640000001</v>
      </c>
      <c r="C37" s="11">
        <f>'[1]Załacznik 10'!H66</f>
        <v>11037631.610000014</v>
      </c>
      <c r="D37" s="6"/>
      <c r="E37" s="9"/>
      <c r="F37" s="9"/>
      <c r="G37" s="8"/>
      <c r="H37" s="8"/>
    </row>
    <row r="38" spans="1:10" ht="37.5" customHeight="1" x14ac:dyDescent="0.25">
      <c r="A38" s="19" t="s">
        <v>67</v>
      </c>
      <c r="B38" s="11">
        <v>0</v>
      </c>
      <c r="C38" s="11">
        <f>'[1]Załacznik 10'!H75</f>
        <v>0</v>
      </c>
      <c r="D38" s="10"/>
      <c r="E38" s="18"/>
      <c r="F38" s="18"/>
      <c r="G38" s="8"/>
      <c r="H38" s="8"/>
    </row>
    <row r="39" spans="1:10" ht="37.5" customHeight="1" x14ac:dyDescent="0.25">
      <c r="A39" s="6" t="s">
        <v>68</v>
      </c>
      <c r="B39" s="9">
        <f>SUM(B40:B46)</f>
        <v>7887160.6200000001</v>
      </c>
      <c r="C39" s="9">
        <f>SUM(C41:C46)</f>
        <v>8143214.6700000009</v>
      </c>
      <c r="D39" s="10"/>
      <c r="E39" s="21"/>
      <c r="F39" s="21"/>
      <c r="G39" s="8"/>
      <c r="H39" s="8"/>
    </row>
    <row r="40" spans="1:10" ht="37.5" customHeight="1" x14ac:dyDescent="0.25">
      <c r="A40" s="10" t="s">
        <v>69</v>
      </c>
      <c r="B40" s="11">
        <v>0</v>
      </c>
      <c r="C40" s="12">
        <f>'[1]Załacznik 10'!H81</f>
        <v>0</v>
      </c>
      <c r="D40" s="10"/>
      <c r="E40" s="21"/>
      <c r="F40" s="21"/>
      <c r="G40" s="8"/>
      <c r="H40" s="8"/>
    </row>
    <row r="41" spans="1:10" ht="37.5" customHeight="1" x14ac:dyDescent="0.25">
      <c r="A41" s="10" t="s">
        <v>70</v>
      </c>
      <c r="B41" s="11">
        <v>71966.64</v>
      </c>
      <c r="C41" s="11">
        <f>'[1]Załacznik 10'!H96</f>
        <v>45365.7</v>
      </c>
      <c r="D41" s="10"/>
      <c r="E41" s="21"/>
      <c r="F41" s="21"/>
      <c r="G41" s="8"/>
      <c r="H41" s="8"/>
    </row>
    <row r="42" spans="1:10" ht="37.5" customHeight="1" x14ac:dyDescent="0.25">
      <c r="A42" s="10" t="s">
        <v>71</v>
      </c>
      <c r="B42" s="11">
        <v>0</v>
      </c>
      <c r="C42" s="11">
        <f>'[1]Załacznik 10'!H102</f>
        <v>0</v>
      </c>
      <c r="D42" s="10"/>
      <c r="E42" s="21"/>
      <c r="F42" s="21"/>
      <c r="G42" s="8"/>
      <c r="H42" s="8"/>
    </row>
    <row r="43" spans="1:10" ht="37.5" customHeight="1" x14ac:dyDescent="0.25">
      <c r="A43" s="10" t="s">
        <v>72</v>
      </c>
      <c r="B43" s="11">
        <v>7815193.9800000004</v>
      </c>
      <c r="C43" s="11">
        <f>'[1]Załacznik 10'!H110</f>
        <v>8097848.9700000007</v>
      </c>
      <c r="D43" s="10"/>
      <c r="E43" s="21"/>
      <c r="F43" s="21"/>
      <c r="G43" s="8"/>
      <c r="H43" s="8"/>
    </row>
    <row r="44" spans="1:10" ht="37.5" customHeight="1" x14ac:dyDescent="0.25">
      <c r="A44" s="10" t="s">
        <v>73</v>
      </c>
      <c r="B44" s="17">
        <v>0</v>
      </c>
      <c r="C44" s="11">
        <f>'[1]Załacznik 10'!H116</f>
        <v>0</v>
      </c>
      <c r="D44" s="10"/>
      <c r="E44" s="21"/>
      <c r="F44" s="21"/>
      <c r="G44" s="8"/>
      <c r="H44" s="8"/>
    </row>
    <row r="45" spans="1:10" ht="37.5" customHeight="1" x14ac:dyDescent="0.25">
      <c r="A45" s="10" t="s">
        <v>74</v>
      </c>
      <c r="B45" s="17">
        <v>0</v>
      </c>
      <c r="C45" s="17">
        <f>'[1]Załacznik 10'!H122</f>
        <v>0</v>
      </c>
      <c r="D45" s="10"/>
      <c r="E45" s="21"/>
      <c r="F45" s="21"/>
      <c r="G45" s="8"/>
      <c r="H45" s="8"/>
    </row>
    <row r="46" spans="1:10" ht="37.5" customHeight="1" x14ac:dyDescent="0.25">
      <c r="A46" s="10" t="s">
        <v>75</v>
      </c>
      <c r="B46" s="17">
        <v>0</v>
      </c>
      <c r="C46" s="17">
        <f>'[1]Załacznik 10'!H128</f>
        <v>0</v>
      </c>
      <c r="D46" s="10"/>
      <c r="E46" s="21"/>
      <c r="F46" s="21"/>
      <c r="G46" s="8"/>
      <c r="H46" s="8"/>
    </row>
    <row r="47" spans="1:10" ht="37.5" customHeight="1" x14ac:dyDescent="0.25">
      <c r="A47" s="6" t="s">
        <v>76</v>
      </c>
      <c r="B47" s="9">
        <v>58180.93</v>
      </c>
      <c r="C47" s="9">
        <f>'[1]Załacznik 10'!H134</f>
        <v>64541.4</v>
      </c>
      <c r="D47" s="10"/>
      <c r="E47" s="21"/>
      <c r="F47" s="21"/>
      <c r="G47" s="8"/>
      <c r="H47" s="8"/>
    </row>
    <row r="48" spans="1:10" ht="37.5" customHeight="1" x14ac:dyDescent="0.25">
      <c r="A48" s="5" t="s">
        <v>77</v>
      </c>
      <c r="B48" s="9">
        <f>B8+B27</f>
        <v>1144370963.0700002</v>
      </c>
      <c r="C48" s="9">
        <f>C8+C27</f>
        <v>1109406285.6500001</v>
      </c>
      <c r="D48" s="5" t="s">
        <v>78</v>
      </c>
      <c r="E48" s="9">
        <f>E8+E15+E16+E17</f>
        <v>1144370963.0699999</v>
      </c>
      <c r="F48" s="9">
        <f>F8+F15+F16+F17</f>
        <v>1109406285.6499999</v>
      </c>
      <c r="G48" s="8"/>
      <c r="H48" s="22"/>
      <c r="I48" s="23"/>
      <c r="J48" s="24"/>
    </row>
    <row r="49" spans="1:6" ht="22.5" customHeight="1" x14ac:dyDescent="0.25">
      <c r="A49" s="528"/>
      <c r="B49" s="529"/>
      <c r="C49" s="529"/>
      <c r="D49" s="529"/>
      <c r="E49" s="529"/>
      <c r="F49" s="529"/>
    </row>
    <row r="50" spans="1:6" ht="22.5" customHeight="1" x14ac:dyDescent="0.25">
      <c r="A50" s="25"/>
      <c r="B50" s="25"/>
      <c r="C50" s="25"/>
      <c r="D50" s="25"/>
      <c r="E50" s="25"/>
      <c r="F50" s="25"/>
    </row>
    <row r="51" spans="1:6" ht="22.5" customHeight="1" x14ac:dyDescent="0.25">
      <c r="A51" s="25"/>
      <c r="B51" s="25"/>
      <c r="E51" s="25"/>
      <c r="F51" s="25"/>
    </row>
    <row r="52" spans="1:6" ht="22.5" customHeight="1" x14ac:dyDescent="0.25">
      <c r="A52" s="26" t="s">
        <v>79</v>
      </c>
      <c r="B52" s="26"/>
      <c r="C52" s="530" t="s">
        <v>80</v>
      </c>
      <c r="D52" s="531"/>
      <c r="E52" s="26"/>
      <c r="F52" s="26" t="s">
        <v>81</v>
      </c>
    </row>
    <row r="53" spans="1:6" ht="22.5" customHeight="1" x14ac:dyDescent="0.25">
      <c r="A53" s="26" t="s">
        <v>82</v>
      </c>
      <c r="C53" s="531" t="s">
        <v>83</v>
      </c>
      <c r="D53" s="531"/>
      <c r="E53" s="26"/>
      <c r="F53" s="26" t="s">
        <v>84</v>
      </c>
    </row>
    <row r="54" spans="1:6" x14ac:dyDescent="0.25">
      <c r="A54" s="26"/>
      <c r="B54" s="26"/>
      <c r="C54" s="26"/>
      <c r="E54" s="26"/>
    </row>
    <row r="55" spans="1:6" x14ac:dyDescent="0.25">
      <c r="A55" s="26"/>
      <c r="B55" s="26"/>
      <c r="C55" s="26"/>
      <c r="E55" s="26"/>
    </row>
    <row r="56" spans="1:6" x14ac:dyDescent="0.25">
      <c r="A56" s="26"/>
      <c r="B56" s="26"/>
      <c r="C56" s="26"/>
      <c r="E56" s="26"/>
    </row>
  </sheetData>
  <mergeCells count="8">
    <mergeCell ref="A49:F49"/>
    <mergeCell ref="C52:D52"/>
    <mergeCell ref="C53:D53"/>
    <mergeCell ref="A1:A4"/>
    <mergeCell ref="B1:D4"/>
    <mergeCell ref="E1:F4"/>
    <mergeCell ref="B5:D6"/>
    <mergeCell ref="E5:F6"/>
  </mergeCells>
  <pageMargins left="0.11811023622047245" right="0.11811023622047245" top="0.35433070866141736" bottom="0.35433070866141736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56"/>
  <sheetViews>
    <sheetView zoomScaleNormal="100" workbookViewId="0">
      <selection activeCell="B56" sqref="B56:C56"/>
    </sheetView>
  </sheetViews>
  <sheetFormatPr defaultRowHeight="12.75" x14ac:dyDescent="0.25"/>
  <cols>
    <col min="1" max="1" width="31.28515625" style="28" customWidth="1"/>
    <col min="2" max="2" width="29.5703125" style="28" customWidth="1"/>
    <col min="3" max="3" width="29.7109375" style="28" customWidth="1"/>
    <col min="4" max="4" width="26.42578125" style="28" customWidth="1"/>
    <col min="5" max="5" width="3.5703125" style="28" customWidth="1"/>
    <col min="6" max="248" width="9.140625" style="28"/>
    <col min="249" max="249" width="31.28515625" style="28" customWidth="1"/>
    <col min="250" max="250" width="29.28515625" style="28" customWidth="1"/>
    <col min="251" max="251" width="29.7109375" style="28" customWidth="1"/>
    <col min="252" max="252" width="26.42578125" style="28" customWidth="1"/>
    <col min="253" max="253" width="27.5703125" style="28" customWidth="1"/>
    <col min="254" max="254" width="9.140625" style="28"/>
    <col min="255" max="255" width="18.28515625" style="28" bestFit="1" customWidth="1"/>
    <col min="256" max="257" width="14.42578125" style="28" customWidth="1"/>
    <col min="258" max="504" width="9.140625" style="28"/>
    <col min="505" max="505" width="31.28515625" style="28" customWidth="1"/>
    <col min="506" max="506" width="29.28515625" style="28" customWidth="1"/>
    <col min="507" max="507" width="29.7109375" style="28" customWidth="1"/>
    <col min="508" max="508" width="26.42578125" style="28" customWidth="1"/>
    <col min="509" max="509" width="27.5703125" style="28" customWidth="1"/>
    <col min="510" max="510" width="9.140625" style="28"/>
    <col min="511" max="511" width="18.28515625" style="28" bestFit="1" customWidth="1"/>
    <col min="512" max="513" width="14.42578125" style="28" customWidth="1"/>
    <col min="514" max="760" width="9.140625" style="28"/>
    <col min="761" max="761" width="31.28515625" style="28" customWidth="1"/>
    <col min="762" max="762" width="29.28515625" style="28" customWidth="1"/>
    <col min="763" max="763" width="29.7109375" style="28" customWidth="1"/>
    <col min="764" max="764" width="26.42578125" style="28" customWidth="1"/>
    <col min="765" max="765" width="27.5703125" style="28" customWidth="1"/>
    <col min="766" max="766" width="9.140625" style="28"/>
    <col min="767" max="767" width="18.28515625" style="28" bestFit="1" customWidth="1"/>
    <col min="768" max="769" width="14.42578125" style="28" customWidth="1"/>
    <col min="770" max="1016" width="9.140625" style="28"/>
    <col min="1017" max="1017" width="31.28515625" style="28" customWidth="1"/>
    <col min="1018" max="1018" width="29.28515625" style="28" customWidth="1"/>
    <col min="1019" max="1019" width="29.7109375" style="28" customWidth="1"/>
    <col min="1020" max="1020" width="26.42578125" style="28" customWidth="1"/>
    <col min="1021" max="1021" width="27.5703125" style="28" customWidth="1"/>
    <col min="1022" max="1022" width="9.140625" style="28"/>
    <col min="1023" max="1023" width="18.28515625" style="28" bestFit="1" customWidth="1"/>
    <col min="1024" max="1025" width="14.42578125" style="28" customWidth="1"/>
    <col min="1026" max="1272" width="9.140625" style="28"/>
    <col min="1273" max="1273" width="31.28515625" style="28" customWidth="1"/>
    <col min="1274" max="1274" width="29.28515625" style="28" customWidth="1"/>
    <col min="1275" max="1275" width="29.7109375" style="28" customWidth="1"/>
    <col min="1276" max="1276" width="26.42578125" style="28" customWidth="1"/>
    <col min="1277" max="1277" width="27.5703125" style="28" customWidth="1"/>
    <col min="1278" max="1278" width="9.140625" style="28"/>
    <col min="1279" max="1279" width="18.28515625" style="28" bestFit="1" customWidth="1"/>
    <col min="1280" max="1281" width="14.42578125" style="28" customWidth="1"/>
    <col min="1282" max="1528" width="9.140625" style="28"/>
    <col min="1529" max="1529" width="31.28515625" style="28" customWidth="1"/>
    <col min="1530" max="1530" width="29.28515625" style="28" customWidth="1"/>
    <col min="1531" max="1531" width="29.7109375" style="28" customWidth="1"/>
    <col min="1532" max="1532" width="26.42578125" style="28" customWidth="1"/>
    <col min="1533" max="1533" width="27.5703125" style="28" customWidth="1"/>
    <col min="1534" max="1534" width="9.140625" style="28"/>
    <col min="1535" max="1535" width="18.28515625" style="28" bestFit="1" customWidth="1"/>
    <col min="1536" max="1537" width="14.42578125" style="28" customWidth="1"/>
    <col min="1538" max="1784" width="9.140625" style="28"/>
    <col min="1785" max="1785" width="31.28515625" style="28" customWidth="1"/>
    <col min="1786" max="1786" width="29.28515625" style="28" customWidth="1"/>
    <col min="1787" max="1787" width="29.7109375" style="28" customWidth="1"/>
    <col min="1788" max="1788" width="26.42578125" style="28" customWidth="1"/>
    <col min="1789" max="1789" width="27.5703125" style="28" customWidth="1"/>
    <col min="1790" max="1790" width="9.140625" style="28"/>
    <col min="1791" max="1791" width="18.28515625" style="28" bestFit="1" customWidth="1"/>
    <col min="1792" max="1793" width="14.42578125" style="28" customWidth="1"/>
    <col min="1794" max="2040" width="9.140625" style="28"/>
    <col min="2041" max="2041" width="31.28515625" style="28" customWidth="1"/>
    <col min="2042" max="2042" width="29.28515625" style="28" customWidth="1"/>
    <col min="2043" max="2043" width="29.7109375" style="28" customWidth="1"/>
    <col min="2044" max="2044" width="26.42578125" style="28" customWidth="1"/>
    <col min="2045" max="2045" width="27.5703125" style="28" customWidth="1"/>
    <col min="2046" max="2046" width="9.140625" style="28"/>
    <col min="2047" max="2047" width="18.28515625" style="28" bestFit="1" customWidth="1"/>
    <col min="2048" max="2049" width="14.42578125" style="28" customWidth="1"/>
    <col min="2050" max="2296" width="9.140625" style="28"/>
    <col min="2297" max="2297" width="31.28515625" style="28" customWidth="1"/>
    <col min="2298" max="2298" width="29.28515625" style="28" customWidth="1"/>
    <col min="2299" max="2299" width="29.7109375" style="28" customWidth="1"/>
    <col min="2300" max="2300" width="26.42578125" style="28" customWidth="1"/>
    <col min="2301" max="2301" width="27.5703125" style="28" customWidth="1"/>
    <col min="2302" max="2302" width="9.140625" style="28"/>
    <col min="2303" max="2303" width="18.28515625" style="28" bestFit="1" customWidth="1"/>
    <col min="2304" max="2305" width="14.42578125" style="28" customWidth="1"/>
    <col min="2306" max="2552" width="9.140625" style="28"/>
    <col min="2553" max="2553" width="31.28515625" style="28" customWidth="1"/>
    <col min="2554" max="2554" width="29.28515625" style="28" customWidth="1"/>
    <col min="2555" max="2555" width="29.7109375" style="28" customWidth="1"/>
    <col min="2556" max="2556" width="26.42578125" style="28" customWidth="1"/>
    <col min="2557" max="2557" width="27.5703125" style="28" customWidth="1"/>
    <col min="2558" max="2558" width="9.140625" style="28"/>
    <col min="2559" max="2559" width="18.28515625" style="28" bestFit="1" customWidth="1"/>
    <col min="2560" max="2561" width="14.42578125" style="28" customWidth="1"/>
    <col min="2562" max="2808" width="9.140625" style="28"/>
    <col min="2809" max="2809" width="31.28515625" style="28" customWidth="1"/>
    <col min="2810" max="2810" width="29.28515625" style="28" customWidth="1"/>
    <col min="2811" max="2811" width="29.7109375" style="28" customWidth="1"/>
    <col min="2812" max="2812" width="26.42578125" style="28" customWidth="1"/>
    <col min="2813" max="2813" width="27.5703125" style="28" customWidth="1"/>
    <col min="2814" max="2814" width="9.140625" style="28"/>
    <col min="2815" max="2815" width="18.28515625" style="28" bestFit="1" customWidth="1"/>
    <col min="2816" max="2817" width="14.42578125" style="28" customWidth="1"/>
    <col min="2818" max="3064" width="9.140625" style="28"/>
    <col min="3065" max="3065" width="31.28515625" style="28" customWidth="1"/>
    <col min="3066" max="3066" width="29.28515625" style="28" customWidth="1"/>
    <col min="3067" max="3067" width="29.7109375" style="28" customWidth="1"/>
    <col min="3068" max="3068" width="26.42578125" style="28" customWidth="1"/>
    <col min="3069" max="3069" width="27.5703125" style="28" customWidth="1"/>
    <col min="3070" max="3070" width="9.140625" style="28"/>
    <col min="3071" max="3071" width="18.28515625" style="28" bestFit="1" customWidth="1"/>
    <col min="3072" max="3073" width="14.42578125" style="28" customWidth="1"/>
    <col min="3074" max="3320" width="9.140625" style="28"/>
    <col min="3321" max="3321" width="31.28515625" style="28" customWidth="1"/>
    <col min="3322" max="3322" width="29.28515625" style="28" customWidth="1"/>
    <col min="3323" max="3323" width="29.7109375" style="28" customWidth="1"/>
    <col min="3324" max="3324" width="26.42578125" style="28" customWidth="1"/>
    <col min="3325" max="3325" width="27.5703125" style="28" customWidth="1"/>
    <col min="3326" max="3326" width="9.140625" style="28"/>
    <col min="3327" max="3327" width="18.28515625" style="28" bestFit="1" customWidth="1"/>
    <col min="3328" max="3329" width="14.42578125" style="28" customWidth="1"/>
    <col min="3330" max="3576" width="9.140625" style="28"/>
    <col min="3577" max="3577" width="31.28515625" style="28" customWidth="1"/>
    <col min="3578" max="3578" width="29.28515625" style="28" customWidth="1"/>
    <col min="3579" max="3579" width="29.7109375" style="28" customWidth="1"/>
    <col min="3580" max="3580" width="26.42578125" style="28" customWidth="1"/>
    <col min="3581" max="3581" width="27.5703125" style="28" customWidth="1"/>
    <col min="3582" max="3582" width="9.140625" style="28"/>
    <col min="3583" max="3583" width="18.28515625" style="28" bestFit="1" customWidth="1"/>
    <col min="3584" max="3585" width="14.42578125" style="28" customWidth="1"/>
    <col min="3586" max="3832" width="9.140625" style="28"/>
    <col min="3833" max="3833" width="31.28515625" style="28" customWidth="1"/>
    <col min="3834" max="3834" width="29.28515625" style="28" customWidth="1"/>
    <col min="3835" max="3835" width="29.7109375" style="28" customWidth="1"/>
    <col min="3836" max="3836" width="26.42578125" style="28" customWidth="1"/>
    <col min="3837" max="3837" width="27.5703125" style="28" customWidth="1"/>
    <col min="3838" max="3838" width="9.140625" style="28"/>
    <col min="3839" max="3839" width="18.28515625" style="28" bestFit="1" customWidth="1"/>
    <col min="3840" max="3841" width="14.42578125" style="28" customWidth="1"/>
    <col min="3842" max="4088" width="9.140625" style="28"/>
    <col min="4089" max="4089" width="31.28515625" style="28" customWidth="1"/>
    <col min="4090" max="4090" width="29.28515625" style="28" customWidth="1"/>
    <col min="4091" max="4091" width="29.7109375" style="28" customWidth="1"/>
    <col min="4092" max="4092" width="26.42578125" style="28" customWidth="1"/>
    <col min="4093" max="4093" width="27.5703125" style="28" customWidth="1"/>
    <col min="4094" max="4094" width="9.140625" style="28"/>
    <col min="4095" max="4095" width="18.28515625" style="28" bestFit="1" customWidth="1"/>
    <col min="4096" max="4097" width="14.42578125" style="28" customWidth="1"/>
    <col min="4098" max="4344" width="9.140625" style="28"/>
    <col min="4345" max="4345" width="31.28515625" style="28" customWidth="1"/>
    <col min="4346" max="4346" width="29.28515625" style="28" customWidth="1"/>
    <col min="4347" max="4347" width="29.7109375" style="28" customWidth="1"/>
    <col min="4348" max="4348" width="26.42578125" style="28" customWidth="1"/>
    <col min="4349" max="4349" width="27.5703125" style="28" customWidth="1"/>
    <col min="4350" max="4350" width="9.140625" style="28"/>
    <col min="4351" max="4351" width="18.28515625" style="28" bestFit="1" customWidth="1"/>
    <col min="4352" max="4353" width="14.42578125" style="28" customWidth="1"/>
    <col min="4354" max="4600" width="9.140625" style="28"/>
    <col min="4601" max="4601" width="31.28515625" style="28" customWidth="1"/>
    <col min="4602" max="4602" width="29.28515625" style="28" customWidth="1"/>
    <col min="4603" max="4603" width="29.7109375" style="28" customWidth="1"/>
    <col min="4604" max="4604" width="26.42578125" style="28" customWidth="1"/>
    <col min="4605" max="4605" width="27.5703125" style="28" customWidth="1"/>
    <col min="4606" max="4606" width="9.140625" style="28"/>
    <col min="4607" max="4607" width="18.28515625" style="28" bestFit="1" customWidth="1"/>
    <col min="4608" max="4609" width="14.42578125" style="28" customWidth="1"/>
    <col min="4610" max="4856" width="9.140625" style="28"/>
    <col min="4857" max="4857" width="31.28515625" style="28" customWidth="1"/>
    <col min="4858" max="4858" width="29.28515625" style="28" customWidth="1"/>
    <col min="4859" max="4859" width="29.7109375" style="28" customWidth="1"/>
    <col min="4860" max="4860" width="26.42578125" style="28" customWidth="1"/>
    <col min="4861" max="4861" width="27.5703125" style="28" customWidth="1"/>
    <col min="4862" max="4862" width="9.140625" style="28"/>
    <col min="4863" max="4863" width="18.28515625" style="28" bestFit="1" customWidth="1"/>
    <col min="4864" max="4865" width="14.42578125" style="28" customWidth="1"/>
    <col min="4866" max="5112" width="9.140625" style="28"/>
    <col min="5113" max="5113" width="31.28515625" style="28" customWidth="1"/>
    <col min="5114" max="5114" width="29.28515625" style="28" customWidth="1"/>
    <col min="5115" max="5115" width="29.7109375" style="28" customWidth="1"/>
    <col min="5116" max="5116" width="26.42578125" style="28" customWidth="1"/>
    <col min="5117" max="5117" width="27.5703125" style="28" customWidth="1"/>
    <col min="5118" max="5118" width="9.140625" style="28"/>
    <col min="5119" max="5119" width="18.28515625" style="28" bestFit="1" customWidth="1"/>
    <col min="5120" max="5121" width="14.42578125" style="28" customWidth="1"/>
    <col min="5122" max="5368" width="9.140625" style="28"/>
    <col min="5369" max="5369" width="31.28515625" style="28" customWidth="1"/>
    <col min="5370" max="5370" width="29.28515625" style="28" customWidth="1"/>
    <col min="5371" max="5371" width="29.7109375" style="28" customWidth="1"/>
    <col min="5372" max="5372" width="26.42578125" style="28" customWidth="1"/>
    <col min="5373" max="5373" width="27.5703125" style="28" customWidth="1"/>
    <col min="5374" max="5374" width="9.140625" style="28"/>
    <col min="5375" max="5375" width="18.28515625" style="28" bestFit="1" customWidth="1"/>
    <col min="5376" max="5377" width="14.42578125" style="28" customWidth="1"/>
    <col min="5378" max="5624" width="9.140625" style="28"/>
    <col min="5625" max="5625" width="31.28515625" style="28" customWidth="1"/>
    <col min="5626" max="5626" width="29.28515625" style="28" customWidth="1"/>
    <col min="5627" max="5627" width="29.7109375" style="28" customWidth="1"/>
    <col min="5628" max="5628" width="26.42578125" style="28" customWidth="1"/>
    <col min="5629" max="5629" width="27.5703125" style="28" customWidth="1"/>
    <col min="5630" max="5630" width="9.140625" style="28"/>
    <col min="5631" max="5631" width="18.28515625" style="28" bestFit="1" customWidth="1"/>
    <col min="5632" max="5633" width="14.42578125" style="28" customWidth="1"/>
    <col min="5634" max="5880" width="9.140625" style="28"/>
    <col min="5881" max="5881" width="31.28515625" style="28" customWidth="1"/>
    <col min="5882" max="5882" width="29.28515625" style="28" customWidth="1"/>
    <col min="5883" max="5883" width="29.7109375" style="28" customWidth="1"/>
    <col min="5884" max="5884" width="26.42578125" style="28" customWidth="1"/>
    <col min="5885" max="5885" width="27.5703125" style="28" customWidth="1"/>
    <col min="5886" max="5886" width="9.140625" style="28"/>
    <col min="5887" max="5887" width="18.28515625" style="28" bestFit="1" customWidth="1"/>
    <col min="5888" max="5889" width="14.42578125" style="28" customWidth="1"/>
    <col min="5890" max="6136" width="9.140625" style="28"/>
    <col min="6137" max="6137" width="31.28515625" style="28" customWidth="1"/>
    <col min="6138" max="6138" width="29.28515625" style="28" customWidth="1"/>
    <col min="6139" max="6139" width="29.7109375" style="28" customWidth="1"/>
    <col min="6140" max="6140" width="26.42578125" style="28" customWidth="1"/>
    <col min="6141" max="6141" width="27.5703125" style="28" customWidth="1"/>
    <col min="6142" max="6142" width="9.140625" style="28"/>
    <col min="6143" max="6143" width="18.28515625" style="28" bestFit="1" customWidth="1"/>
    <col min="6144" max="6145" width="14.42578125" style="28" customWidth="1"/>
    <col min="6146" max="6392" width="9.140625" style="28"/>
    <col min="6393" max="6393" width="31.28515625" style="28" customWidth="1"/>
    <col min="6394" max="6394" width="29.28515625" style="28" customWidth="1"/>
    <col min="6395" max="6395" width="29.7109375" style="28" customWidth="1"/>
    <col min="6396" max="6396" width="26.42578125" style="28" customWidth="1"/>
    <col min="6397" max="6397" width="27.5703125" style="28" customWidth="1"/>
    <col min="6398" max="6398" width="9.140625" style="28"/>
    <col min="6399" max="6399" width="18.28515625" style="28" bestFit="1" customWidth="1"/>
    <col min="6400" max="6401" width="14.42578125" style="28" customWidth="1"/>
    <col min="6402" max="6648" width="9.140625" style="28"/>
    <col min="6649" max="6649" width="31.28515625" style="28" customWidth="1"/>
    <col min="6650" max="6650" width="29.28515625" style="28" customWidth="1"/>
    <col min="6651" max="6651" width="29.7109375" style="28" customWidth="1"/>
    <col min="6652" max="6652" width="26.42578125" style="28" customWidth="1"/>
    <col min="6653" max="6653" width="27.5703125" style="28" customWidth="1"/>
    <col min="6654" max="6654" width="9.140625" style="28"/>
    <col min="6655" max="6655" width="18.28515625" style="28" bestFit="1" customWidth="1"/>
    <col min="6656" max="6657" width="14.42578125" style="28" customWidth="1"/>
    <col min="6658" max="6904" width="9.140625" style="28"/>
    <col min="6905" max="6905" width="31.28515625" style="28" customWidth="1"/>
    <col min="6906" max="6906" width="29.28515625" style="28" customWidth="1"/>
    <col min="6907" max="6907" width="29.7109375" style="28" customWidth="1"/>
    <col min="6908" max="6908" width="26.42578125" style="28" customWidth="1"/>
    <col min="6909" max="6909" width="27.5703125" style="28" customWidth="1"/>
    <col min="6910" max="6910" width="9.140625" style="28"/>
    <col min="6911" max="6911" width="18.28515625" style="28" bestFit="1" customWidth="1"/>
    <col min="6912" max="6913" width="14.42578125" style="28" customWidth="1"/>
    <col min="6914" max="7160" width="9.140625" style="28"/>
    <col min="7161" max="7161" width="31.28515625" style="28" customWidth="1"/>
    <col min="7162" max="7162" width="29.28515625" style="28" customWidth="1"/>
    <col min="7163" max="7163" width="29.7109375" style="28" customWidth="1"/>
    <col min="7164" max="7164" width="26.42578125" style="28" customWidth="1"/>
    <col min="7165" max="7165" width="27.5703125" style="28" customWidth="1"/>
    <col min="7166" max="7166" width="9.140625" style="28"/>
    <col min="7167" max="7167" width="18.28515625" style="28" bestFit="1" customWidth="1"/>
    <col min="7168" max="7169" width="14.42578125" style="28" customWidth="1"/>
    <col min="7170" max="7416" width="9.140625" style="28"/>
    <col min="7417" max="7417" width="31.28515625" style="28" customWidth="1"/>
    <col min="7418" max="7418" width="29.28515625" style="28" customWidth="1"/>
    <col min="7419" max="7419" width="29.7109375" style="28" customWidth="1"/>
    <col min="7420" max="7420" width="26.42578125" style="28" customWidth="1"/>
    <col min="7421" max="7421" width="27.5703125" style="28" customWidth="1"/>
    <col min="7422" max="7422" width="9.140625" style="28"/>
    <col min="7423" max="7423" width="18.28515625" style="28" bestFit="1" customWidth="1"/>
    <col min="7424" max="7425" width="14.42578125" style="28" customWidth="1"/>
    <col min="7426" max="7672" width="9.140625" style="28"/>
    <col min="7673" max="7673" width="31.28515625" style="28" customWidth="1"/>
    <col min="7674" max="7674" width="29.28515625" style="28" customWidth="1"/>
    <col min="7675" max="7675" width="29.7109375" style="28" customWidth="1"/>
    <col min="7676" max="7676" width="26.42578125" style="28" customWidth="1"/>
    <col min="7677" max="7677" width="27.5703125" style="28" customWidth="1"/>
    <col min="7678" max="7678" width="9.140625" style="28"/>
    <col min="7679" max="7679" width="18.28515625" style="28" bestFit="1" customWidth="1"/>
    <col min="7680" max="7681" width="14.42578125" style="28" customWidth="1"/>
    <col min="7682" max="7928" width="9.140625" style="28"/>
    <col min="7929" max="7929" width="31.28515625" style="28" customWidth="1"/>
    <col min="7930" max="7930" width="29.28515625" style="28" customWidth="1"/>
    <col min="7931" max="7931" width="29.7109375" style="28" customWidth="1"/>
    <col min="7932" max="7932" width="26.42578125" style="28" customWidth="1"/>
    <col min="7933" max="7933" width="27.5703125" style="28" customWidth="1"/>
    <col min="7934" max="7934" width="9.140625" style="28"/>
    <col min="7935" max="7935" width="18.28515625" style="28" bestFit="1" customWidth="1"/>
    <col min="7936" max="7937" width="14.42578125" style="28" customWidth="1"/>
    <col min="7938" max="8184" width="9.140625" style="28"/>
    <col min="8185" max="8185" width="31.28515625" style="28" customWidth="1"/>
    <col min="8186" max="8186" width="29.28515625" style="28" customWidth="1"/>
    <col min="8187" max="8187" width="29.7109375" style="28" customWidth="1"/>
    <col min="8188" max="8188" width="26.42578125" style="28" customWidth="1"/>
    <col min="8189" max="8189" width="27.5703125" style="28" customWidth="1"/>
    <col min="8190" max="8190" width="9.140625" style="28"/>
    <col min="8191" max="8191" width="18.28515625" style="28" bestFit="1" customWidth="1"/>
    <col min="8192" max="8193" width="14.42578125" style="28" customWidth="1"/>
    <col min="8194" max="8440" width="9.140625" style="28"/>
    <col min="8441" max="8441" width="31.28515625" style="28" customWidth="1"/>
    <col min="8442" max="8442" width="29.28515625" style="28" customWidth="1"/>
    <col min="8443" max="8443" width="29.7109375" style="28" customWidth="1"/>
    <col min="8444" max="8444" width="26.42578125" style="28" customWidth="1"/>
    <col min="8445" max="8445" width="27.5703125" style="28" customWidth="1"/>
    <col min="8446" max="8446" width="9.140625" style="28"/>
    <col min="8447" max="8447" width="18.28515625" style="28" bestFit="1" customWidth="1"/>
    <col min="8448" max="8449" width="14.42578125" style="28" customWidth="1"/>
    <col min="8450" max="8696" width="9.140625" style="28"/>
    <col min="8697" max="8697" width="31.28515625" style="28" customWidth="1"/>
    <col min="8698" max="8698" width="29.28515625" style="28" customWidth="1"/>
    <col min="8699" max="8699" width="29.7109375" style="28" customWidth="1"/>
    <col min="8700" max="8700" width="26.42578125" style="28" customWidth="1"/>
    <col min="8701" max="8701" width="27.5703125" style="28" customWidth="1"/>
    <col min="8702" max="8702" width="9.140625" style="28"/>
    <col min="8703" max="8703" width="18.28515625" style="28" bestFit="1" customWidth="1"/>
    <col min="8704" max="8705" width="14.42578125" style="28" customWidth="1"/>
    <col min="8706" max="8952" width="9.140625" style="28"/>
    <col min="8953" max="8953" width="31.28515625" style="28" customWidth="1"/>
    <col min="8954" max="8954" width="29.28515625" style="28" customWidth="1"/>
    <col min="8955" max="8955" width="29.7109375" style="28" customWidth="1"/>
    <col min="8956" max="8956" width="26.42578125" style="28" customWidth="1"/>
    <col min="8957" max="8957" width="27.5703125" style="28" customWidth="1"/>
    <col min="8958" max="8958" width="9.140625" style="28"/>
    <col min="8959" max="8959" width="18.28515625" style="28" bestFit="1" customWidth="1"/>
    <col min="8960" max="8961" width="14.42578125" style="28" customWidth="1"/>
    <col min="8962" max="9208" width="9.140625" style="28"/>
    <col min="9209" max="9209" width="31.28515625" style="28" customWidth="1"/>
    <col min="9210" max="9210" width="29.28515625" style="28" customWidth="1"/>
    <col min="9211" max="9211" width="29.7109375" style="28" customWidth="1"/>
    <col min="9212" max="9212" width="26.42578125" style="28" customWidth="1"/>
    <col min="9213" max="9213" width="27.5703125" style="28" customWidth="1"/>
    <col min="9214" max="9214" width="9.140625" style="28"/>
    <col min="9215" max="9215" width="18.28515625" style="28" bestFit="1" customWidth="1"/>
    <col min="9216" max="9217" width="14.42578125" style="28" customWidth="1"/>
    <col min="9218" max="9464" width="9.140625" style="28"/>
    <col min="9465" max="9465" width="31.28515625" style="28" customWidth="1"/>
    <col min="9466" max="9466" width="29.28515625" style="28" customWidth="1"/>
    <col min="9467" max="9467" width="29.7109375" style="28" customWidth="1"/>
    <col min="9468" max="9468" width="26.42578125" style="28" customWidth="1"/>
    <col min="9469" max="9469" width="27.5703125" style="28" customWidth="1"/>
    <col min="9470" max="9470" width="9.140625" style="28"/>
    <col min="9471" max="9471" width="18.28515625" style="28" bestFit="1" customWidth="1"/>
    <col min="9472" max="9473" width="14.42578125" style="28" customWidth="1"/>
    <col min="9474" max="9720" width="9.140625" style="28"/>
    <col min="9721" max="9721" width="31.28515625" style="28" customWidth="1"/>
    <col min="9722" max="9722" width="29.28515625" style="28" customWidth="1"/>
    <col min="9723" max="9723" width="29.7109375" style="28" customWidth="1"/>
    <col min="9724" max="9724" width="26.42578125" style="28" customWidth="1"/>
    <col min="9725" max="9725" width="27.5703125" style="28" customWidth="1"/>
    <col min="9726" max="9726" width="9.140625" style="28"/>
    <col min="9727" max="9727" width="18.28515625" style="28" bestFit="1" customWidth="1"/>
    <col min="9728" max="9729" width="14.42578125" style="28" customWidth="1"/>
    <col min="9730" max="9976" width="9.140625" style="28"/>
    <col min="9977" max="9977" width="31.28515625" style="28" customWidth="1"/>
    <col min="9978" max="9978" width="29.28515625" style="28" customWidth="1"/>
    <col min="9979" max="9979" width="29.7109375" style="28" customWidth="1"/>
    <col min="9980" max="9980" width="26.42578125" style="28" customWidth="1"/>
    <col min="9981" max="9981" width="27.5703125" style="28" customWidth="1"/>
    <col min="9982" max="9982" width="9.140625" style="28"/>
    <col min="9983" max="9983" width="18.28515625" style="28" bestFit="1" customWidth="1"/>
    <col min="9984" max="9985" width="14.42578125" style="28" customWidth="1"/>
    <col min="9986" max="10232" width="9.140625" style="28"/>
    <col min="10233" max="10233" width="31.28515625" style="28" customWidth="1"/>
    <col min="10234" max="10234" width="29.28515625" style="28" customWidth="1"/>
    <col min="10235" max="10235" width="29.7109375" style="28" customWidth="1"/>
    <col min="10236" max="10236" width="26.42578125" style="28" customWidth="1"/>
    <col min="10237" max="10237" width="27.5703125" style="28" customWidth="1"/>
    <col min="10238" max="10238" width="9.140625" style="28"/>
    <col min="10239" max="10239" width="18.28515625" style="28" bestFit="1" customWidth="1"/>
    <col min="10240" max="10241" width="14.42578125" style="28" customWidth="1"/>
    <col min="10242" max="10488" width="9.140625" style="28"/>
    <col min="10489" max="10489" width="31.28515625" style="28" customWidth="1"/>
    <col min="10490" max="10490" width="29.28515625" style="28" customWidth="1"/>
    <col min="10491" max="10491" width="29.7109375" style="28" customWidth="1"/>
    <col min="10492" max="10492" width="26.42578125" style="28" customWidth="1"/>
    <col min="10493" max="10493" width="27.5703125" style="28" customWidth="1"/>
    <col min="10494" max="10494" width="9.140625" style="28"/>
    <col min="10495" max="10495" width="18.28515625" style="28" bestFit="1" customWidth="1"/>
    <col min="10496" max="10497" width="14.42578125" style="28" customWidth="1"/>
    <col min="10498" max="10744" width="9.140625" style="28"/>
    <col min="10745" max="10745" width="31.28515625" style="28" customWidth="1"/>
    <col min="10746" max="10746" width="29.28515625" style="28" customWidth="1"/>
    <col min="10747" max="10747" width="29.7109375" style="28" customWidth="1"/>
    <col min="10748" max="10748" width="26.42578125" style="28" customWidth="1"/>
    <col min="10749" max="10749" width="27.5703125" style="28" customWidth="1"/>
    <col min="10750" max="10750" width="9.140625" style="28"/>
    <col min="10751" max="10751" width="18.28515625" style="28" bestFit="1" customWidth="1"/>
    <col min="10752" max="10753" width="14.42578125" style="28" customWidth="1"/>
    <col min="10754" max="11000" width="9.140625" style="28"/>
    <col min="11001" max="11001" width="31.28515625" style="28" customWidth="1"/>
    <col min="11002" max="11002" width="29.28515625" style="28" customWidth="1"/>
    <col min="11003" max="11003" width="29.7109375" style="28" customWidth="1"/>
    <col min="11004" max="11004" width="26.42578125" style="28" customWidth="1"/>
    <col min="11005" max="11005" width="27.5703125" style="28" customWidth="1"/>
    <col min="11006" max="11006" width="9.140625" style="28"/>
    <col min="11007" max="11007" width="18.28515625" style="28" bestFit="1" customWidth="1"/>
    <col min="11008" max="11009" width="14.42578125" style="28" customWidth="1"/>
    <col min="11010" max="11256" width="9.140625" style="28"/>
    <col min="11257" max="11257" width="31.28515625" style="28" customWidth="1"/>
    <col min="11258" max="11258" width="29.28515625" style="28" customWidth="1"/>
    <col min="11259" max="11259" width="29.7109375" style="28" customWidth="1"/>
    <col min="11260" max="11260" width="26.42578125" style="28" customWidth="1"/>
    <col min="11261" max="11261" width="27.5703125" style="28" customWidth="1"/>
    <col min="11262" max="11262" width="9.140625" style="28"/>
    <col min="11263" max="11263" width="18.28515625" style="28" bestFit="1" customWidth="1"/>
    <col min="11264" max="11265" width="14.42578125" style="28" customWidth="1"/>
    <col min="11266" max="11512" width="9.140625" style="28"/>
    <col min="11513" max="11513" width="31.28515625" style="28" customWidth="1"/>
    <col min="11514" max="11514" width="29.28515625" style="28" customWidth="1"/>
    <col min="11515" max="11515" width="29.7109375" style="28" customWidth="1"/>
    <col min="11516" max="11516" width="26.42578125" style="28" customWidth="1"/>
    <col min="11517" max="11517" width="27.5703125" style="28" customWidth="1"/>
    <col min="11518" max="11518" width="9.140625" style="28"/>
    <col min="11519" max="11519" width="18.28515625" style="28" bestFit="1" customWidth="1"/>
    <col min="11520" max="11521" width="14.42578125" style="28" customWidth="1"/>
    <col min="11522" max="11768" width="9.140625" style="28"/>
    <col min="11769" max="11769" width="31.28515625" style="28" customWidth="1"/>
    <col min="11770" max="11770" width="29.28515625" style="28" customWidth="1"/>
    <col min="11771" max="11771" width="29.7109375" style="28" customWidth="1"/>
    <col min="11772" max="11772" width="26.42578125" style="28" customWidth="1"/>
    <col min="11773" max="11773" width="27.5703125" style="28" customWidth="1"/>
    <col min="11774" max="11774" width="9.140625" style="28"/>
    <col min="11775" max="11775" width="18.28515625" style="28" bestFit="1" customWidth="1"/>
    <col min="11776" max="11777" width="14.42578125" style="28" customWidth="1"/>
    <col min="11778" max="12024" width="9.140625" style="28"/>
    <col min="12025" max="12025" width="31.28515625" style="28" customWidth="1"/>
    <col min="12026" max="12026" width="29.28515625" style="28" customWidth="1"/>
    <col min="12027" max="12027" width="29.7109375" style="28" customWidth="1"/>
    <col min="12028" max="12028" width="26.42578125" style="28" customWidth="1"/>
    <col min="12029" max="12029" width="27.5703125" style="28" customWidth="1"/>
    <col min="12030" max="12030" width="9.140625" style="28"/>
    <col min="12031" max="12031" width="18.28515625" style="28" bestFit="1" customWidth="1"/>
    <col min="12032" max="12033" width="14.42578125" style="28" customWidth="1"/>
    <col min="12034" max="12280" width="9.140625" style="28"/>
    <col min="12281" max="12281" width="31.28515625" style="28" customWidth="1"/>
    <col min="12282" max="12282" width="29.28515625" style="28" customWidth="1"/>
    <col min="12283" max="12283" width="29.7109375" style="28" customWidth="1"/>
    <col min="12284" max="12284" width="26.42578125" style="28" customWidth="1"/>
    <col min="12285" max="12285" width="27.5703125" style="28" customWidth="1"/>
    <col min="12286" max="12286" width="9.140625" style="28"/>
    <col min="12287" max="12287" width="18.28515625" style="28" bestFit="1" customWidth="1"/>
    <col min="12288" max="12289" width="14.42578125" style="28" customWidth="1"/>
    <col min="12290" max="12536" width="9.140625" style="28"/>
    <col min="12537" max="12537" width="31.28515625" style="28" customWidth="1"/>
    <col min="12538" max="12538" width="29.28515625" style="28" customWidth="1"/>
    <col min="12539" max="12539" width="29.7109375" style="28" customWidth="1"/>
    <col min="12540" max="12540" width="26.42578125" style="28" customWidth="1"/>
    <col min="12541" max="12541" width="27.5703125" style="28" customWidth="1"/>
    <col min="12542" max="12542" width="9.140625" style="28"/>
    <col min="12543" max="12543" width="18.28515625" style="28" bestFit="1" customWidth="1"/>
    <col min="12544" max="12545" width="14.42578125" style="28" customWidth="1"/>
    <col min="12546" max="12792" width="9.140625" style="28"/>
    <col min="12793" max="12793" width="31.28515625" style="28" customWidth="1"/>
    <col min="12794" max="12794" width="29.28515625" style="28" customWidth="1"/>
    <col min="12795" max="12795" width="29.7109375" style="28" customWidth="1"/>
    <col min="12796" max="12796" width="26.42578125" style="28" customWidth="1"/>
    <col min="12797" max="12797" width="27.5703125" style="28" customWidth="1"/>
    <col min="12798" max="12798" width="9.140625" style="28"/>
    <col min="12799" max="12799" width="18.28515625" style="28" bestFit="1" customWidth="1"/>
    <col min="12800" max="12801" width="14.42578125" style="28" customWidth="1"/>
    <col min="12802" max="13048" width="9.140625" style="28"/>
    <col min="13049" max="13049" width="31.28515625" style="28" customWidth="1"/>
    <col min="13050" max="13050" width="29.28515625" style="28" customWidth="1"/>
    <col min="13051" max="13051" width="29.7109375" style="28" customWidth="1"/>
    <col min="13052" max="13052" width="26.42578125" style="28" customWidth="1"/>
    <col min="13053" max="13053" width="27.5703125" style="28" customWidth="1"/>
    <col min="13054" max="13054" width="9.140625" style="28"/>
    <col min="13055" max="13055" width="18.28515625" style="28" bestFit="1" customWidth="1"/>
    <col min="13056" max="13057" width="14.42578125" style="28" customWidth="1"/>
    <col min="13058" max="13304" width="9.140625" style="28"/>
    <col min="13305" max="13305" width="31.28515625" style="28" customWidth="1"/>
    <col min="13306" max="13306" width="29.28515625" style="28" customWidth="1"/>
    <col min="13307" max="13307" width="29.7109375" style="28" customWidth="1"/>
    <col min="13308" max="13308" width="26.42578125" style="28" customWidth="1"/>
    <col min="13309" max="13309" width="27.5703125" style="28" customWidth="1"/>
    <col min="13310" max="13310" width="9.140625" style="28"/>
    <col min="13311" max="13311" width="18.28515625" style="28" bestFit="1" customWidth="1"/>
    <col min="13312" max="13313" width="14.42578125" style="28" customWidth="1"/>
    <col min="13314" max="13560" width="9.140625" style="28"/>
    <col min="13561" max="13561" width="31.28515625" style="28" customWidth="1"/>
    <col min="13562" max="13562" width="29.28515625" style="28" customWidth="1"/>
    <col min="13563" max="13563" width="29.7109375" style="28" customWidth="1"/>
    <col min="13564" max="13564" width="26.42578125" style="28" customWidth="1"/>
    <col min="13565" max="13565" width="27.5703125" style="28" customWidth="1"/>
    <col min="13566" max="13566" width="9.140625" style="28"/>
    <col min="13567" max="13567" width="18.28515625" style="28" bestFit="1" customWidth="1"/>
    <col min="13568" max="13569" width="14.42578125" style="28" customWidth="1"/>
    <col min="13570" max="13816" width="9.140625" style="28"/>
    <col min="13817" max="13817" width="31.28515625" style="28" customWidth="1"/>
    <col min="13818" max="13818" width="29.28515625" style="28" customWidth="1"/>
    <col min="13819" max="13819" width="29.7109375" style="28" customWidth="1"/>
    <col min="13820" max="13820" width="26.42578125" style="28" customWidth="1"/>
    <col min="13821" max="13821" width="27.5703125" style="28" customWidth="1"/>
    <col min="13822" max="13822" width="9.140625" style="28"/>
    <col min="13823" max="13823" width="18.28515625" style="28" bestFit="1" customWidth="1"/>
    <col min="13824" max="13825" width="14.42578125" style="28" customWidth="1"/>
    <col min="13826" max="14072" width="9.140625" style="28"/>
    <col min="14073" max="14073" width="31.28515625" style="28" customWidth="1"/>
    <col min="14074" max="14074" width="29.28515625" style="28" customWidth="1"/>
    <col min="14075" max="14075" width="29.7109375" style="28" customWidth="1"/>
    <col min="14076" max="14076" width="26.42578125" style="28" customWidth="1"/>
    <col min="14077" max="14077" width="27.5703125" style="28" customWidth="1"/>
    <col min="14078" max="14078" width="9.140625" style="28"/>
    <col min="14079" max="14079" width="18.28515625" style="28" bestFit="1" customWidth="1"/>
    <col min="14080" max="14081" width="14.42578125" style="28" customWidth="1"/>
    <col min="14082" max="14328" width="9.140625" style="28"/>
    <col min="14329" max="14329" width="31.28515625" style="28" customWidth="1"/>
    <col min="14330" max="14330" width="29.28515625" style="28" customWidth="1"/>
    <col min="14331" max="14331" width="29.7109375" style="28" customWidth="1"/>
    <col min="14332" max="14332" width="26.42578125" style="28" customWidth="1"/>
    <col min="14333" max="14333" width="27.5703125" style="28" customWidth="1"/>
    <col min="14334" max="14334" width="9.140625" style="28"/>
    <col min="14335" max="14335" width="18.28515625" style="28" bestFit="1" customWidth="1"/>
    <col min="14336" max="14337" width="14.42578125" style="28" customWidth="1"/>
    <col min="14338" max="14584" width="9.140625" style="28"/>
    <col min="14585" max="14585" width="31.28515625" style="28" customWidth="1"/>
    <col min="14586" max="14586" width="29.28515625" style="28" customWidth="1"/>
    <col min="14587" max="14587" width="29.7109375" style="28" customWidth="1"/>
    <col min="14588" max="14588" width="26.42578125" style="28" customWidth="1"/>
    <col min="14589" max="14589" width="27.5703125" style="28" customWidth="1"/>
    <col min="14590" max="14590" width="9.140625" style="28"/>
    <col min="14591" max="14591" width="18.28515625" style="28" bestFit="1" customWidth="1"/>
    <col min="14592" max="14593" width="14.42578125" style="28" customWidth="1"/>
    <col min="14594" max="14840" width="9.140625" style="28"/>
    <col min="14841" max="14841" width="31.28515625" style="28" customWidth="1"/>
    <col min="14842" max="14842" width="29.28515625" style="28" customWidth="1"/>
    <col min="14843" max="14843" width="29.7109375" style="28" customWidth="1"/>
    <col min="14844" max="14844" width="26.42578125" style="28" customWidth="1"/>
    <col min="14845" max="14845" width="27.5703125" style="28" customWidth="1"/>
    <col min="14846" max="14846" width="9.140625" style="28"/>
    <col min="14847" max="14847" width="18.28515625" style="28" bestFit="1" customWidth="1"/>
    <col min="14848" max="14849" width="14.42578125" style="28" customWidth="1"/>
    <col min="14850" max="15096" width="9.140625" style="28"/>
    <col min="15097" max="15097" width="31.28515625" style="28" customWidth="1"/>
    <col min="15098" max="15098" width="29.28515625" style="28" customWidth="1"/>
    <col min="15099" max="15099" width="29.7109375" style="28" customWidth="1"/>
    <col min="15100" max="15100" width="26.42578125" style="28" customWidth="1"/>
    <col min="15101" max="15101" width="27.5703125" style="28" customWidth="1"/>
    <col min="15102" max="15102" width="9.140625" style="28"/>
    <col min="15103" max="15103" width="18.28515625" style="28" bestFit="1" customWidth="1"/>
    <col min="15104" max="15105" width="14.42578125" style="28" customWidth="1"/>
    <col min="15106" max="15352" width="9.140625" style="28"/>
    <col min="15353" max="15353" width="31.28515625" style="28" customWidth="1"/>
    <col min="15354" max="15354" width="29.28515625" style="28" customWidth="1"/>
    <col min="15355" max="15355" width="29.7109375" style="28" customWidth="1"/>
    <col min="15356" max="15356" width="26.42578125" style="28" customWidth="1"/>
    <col min="15357" max="15357" width="27.5703125" style="28" customWidth="1"/>
    <col min="15358" max="15358" width="9.140625" style="28"/>
    <col min="15359" max="15359" width="18.28515625" style="28" bestFit="1" customWidth="1"/>
    <col min="15360" max="15361" width="14.42578125" style="28" customWidth="1"/>
    <col min="15362" max="15608" width="9.140625" style="28"/>
    <col min="15609" max="15609" width="31.28515625" style="28" customWidth="1"/>
    <col min="15610" max="15610" width="29.28515625" style="28" customWidth="1"/>
    <col min="15611" max="15611" width="29.7109375" style="28" customWidth="1"/>
    <col min="15612" max="15612" width="26.42578125" style="28" customWidth="1"/>
    <col min="15613" max="15613" width="27.5703125" style="28" customWidth="1"/>
    <col min="15614" max="15614" width="9.140625" style="28"/>
    <col min="15615" max="15615" width="18.28515625" style="28" bestFit="1" customWidth="1"/>
    <col min="15616" max="15617" width="14.42578125" style="28" customWidth="1"/>
    <col min="15618" max="15864" width="9.140625" style="28"/>
    <col min="15865" max="15865" width="31.28515625" style="28" customWidth="1"/>
    <col min="15866" max="15866" width="29.28515625" style="28" customWidth="1"/>
    <col min="15867" max="15867" width="29.7109375" style="28" customWidth="1"/>
    <col min="15868" max="15868" width="26.42578125" style="28" customWidth="1"/>
    <col min="15869" max="15869" width="27.5703125" style="28" customWidth="1"/>
    <col min="15870" max="15870" width="9.140625" style="28"/>
    <col min="15871" max="15871" width="18.28515625" style="28" bestFit="1" customWidth="1"/>
    <col min="15872" max="15873" width="14.42578125" style="28" customWidth="1"/>
    <col min="15874" max="16120" width="9.140625" style="28"/>
    <col min="16121" max="16121" width="31.28515625" style="28" customWidth="1"/>
    <col min="16122" max="16122" width="29.28515625" style="28" customWidth="1"/>
    <col min="16123" max="16123" width="29.7109375" style="28" customWidth="1"/>
    <col min="16124" max="16124" width="26.42578125" style="28" customWidth="1"/>
    <col min="16125" max="16125" width="27.5703125" style="28" customWidth="1"/>
    <col min="16126" max="16126" width="9.140625" style="28"/>
    <col min="16127" max="16127" width="18.28515625" style="28" bestFit="1" customWidth="1"/>
    <col min="16128" max="16129" width="14.42578125" style="28" customWidth="1"/>
    <col min="16130" max="16384" width="9.140625" style="28"/>
  </cols>
  <sheetData>
    <row r="1" spans="1:5" ht="29.25" customHeight="1" x14ac:dyDescent="0.25">
      <c r="A1" s="550" t="s">
        <v>85</v>
      </c>
      <c r="B1" s="552" t="s">
        <v>86</v>
      </c>
      <c r="C1" s="553"/>
      <c r="D1" s="550" t="s">
        <v>87</v>
      </c>
      <c r="E1" s="27"/>
    </row>
    <row r="2" spans="1:5" x14ac:dyDescent="0.25">
      <c r="A2" s="551"/>
      <c r="B2" s="555"/>
      <c r="C2" s="556"/>
      <c r="D2" s="554"/>
      <c r="E2" s="27"/>
    </row>
    <row r="3" spans="1:5" ht="21" customHeight="1" x14ac:dyDescent="0.25">
      <c r="A3" s="551"/>
      <c r="B3" s="555" t="s">
        <v>88</v>
      </c>
      <c r="C3" s="556"/>
      <c r="D3" s="554"/>
      <c r="E3" s="27"/>
    </row>
    <row r="4" spans="1:5" x14ac:dyDescent="0.25">
      <c r="A4" s="29"/>
      <c r="B4" s="555" t="s">
        <v>612</v>
      </c>
      <c r="C4" s="556"/>
      <c r="D4" s="554"/>
      <c r="E4" s="27"/>
    </row>
    <row r="5" spans="1:5" x14ac:dyDescent="0.25">
      <c r="A5" s="30" t="s">
        <v>3</v>
      </c>
      <c r="B5" s="557"/>
      <c r="C5" s="558"/>
      <c r="D5" s="561"/>
      <c r="E5" s="31"/>
    </row>
    <row r="6" spans="1:5" x14ac:dyDescent="0.25">
      <c r="A6" s="32" t="s">
        <v>89</v>
      </c>
      <c r="B6" s="559"/>
      <c r="C6" s="560"/>
      <c r="D6" s="562"/>
      <c r="E6" s="31"/>
    </row>
    <row r="7" spans="1:5" ht="33.75" customHeight="1" x14ac:dyDescent="0.25">
      <c r="A7" s="563"/>
      <c r="B7" s="564"/>
      <c r="C7" s="33" t="s">
        <v>90</v>
      </c>
      <c r="D7" s="33" t="s">
        <v>91</v>
      </c>
      <c r="E7" s="34"/>
    </row>
    <row r="8" spans="1:5" ht="22.5" customHeight="1" x14ac:dyDescent="0.25">
      <c r="A8" s="541" t="s">
        <v>92</v>
      </c>
      <c r="B8" s="542"/>
      <c r="C8" s="35">
        <f>SUM(C9:C14)</f>
        <v>29404207.48</v>
      </c>
      <c r="D8" s="35">
        <f>SUM(D9:D14)</f>
        <v>36309826.210000001</v>
      </c>
      <c r="E8" s="36"/>
    </row>
    <row r="9" spans="1:5" ht="22.5" customHeight="1" x14ac:dyDescent="0.25">
      <c r="A9" s="548" t="s">
        <v>93</v>
      </c>
      <c r="B9" s="549"/>
      <c r="C9" s="37">
        <v>27862135.41</v>
      </c>
      <c r="D9" s="38">
        <v>34600294.200000003</v>
      </c>
      <c r="E9" s="39"/>
    </row>
    <row r="10" spans="1:5" ht="30.75" customHeight="1" x14ac:dyDescent="0.25">
      <c r="A10" s="548" t="s">
        <v>94</v>
      </c>
      <c r="B10" s="549"/>
      <c r="C10" s="37">
        <v>31330.799999999999</v>
      </c>
      <c r="D10" s="38">
        <v>31848.94</v>
      </c>
      <c r="E10" s="39"/>
    </row>
    <row r="11" spans="1:5" ht="22.5" customHeight="1" x14ac:dyDescent="0.25">
      <c r="A11" s="548" t="s">
        <v>95</v>
      </c>
      <c r="B11" s="549"/>
      <c r="C11" s="41">
        <v>0</v>
      </c>
      <c r="D11" s="42">
        <v>0</v>
      </c>
      <c r="E11" s="43"/>
    </row>
    <row r="12" spans="1:5" ht="22.5" customHeight="1" x14ac:dyDescent="0.25">
      <c r="A12" s="548" t="s">
        <v>96</v>
      </c>
      <c r="B12" s="549"/>
      <c r="C12" s="37">
        <v>0</v>
      </c>
      <c r="D12" s="42">
        <v>0</v>
      </c>
      <c r="E12" s="43"/>
    </row>
    <row r="13" spans="1:5" ht="22.5" customHeight="1" x14ac:dyDescent="0.25">
      <c r="A13" s="548" t="s">
        <v>97</v>
      </c>
      <c r="B13" s="549"/>
      <c r="C13" s="37">
        <v>0</v>
      </c>
      <c r="D13" s="42">
        <v>0</v>
      </c>
      <c r="E13" s="43"/>
    </row>
    <row r="14" spans="1:5" ht="22.5" customHeight="1" x14ac:dyDescent="0.25">
      <c r="A14" s="548" t="s">
        <v>98</v>
      </c>
      <c r="B14" s="549"/>
      <c r="C14" s="37">
        <v>1510741.27</v>
      </c>
      <c r="D14" s="38">
        <v>1677683.07</v>
      </c>
      <c r="E14" s="39"/>
    </row>
    <row r="15" spans="1:5" ht="22.5" customHeight="1" x14ac:dyDescent="0.25">
      <c r="A15" s="541" t="s">
        <v>99</v>
      </c>
      <c r="B15" s="542"/>
      <c r="C15" s="35">
        <f>SUM(C16:C25)</f>
        <v>263991405.08000001</v>
      </c>
      <c r="D15" s="44">
        <f>SUM(D16:D25)</f>
        <v>192943828.37</v>
      </c>
      <c r="E15" s="45"/>
    </row>
    <row r="16" spans="1:5" ht="22.5" customHeight="1" x14ac:dyDescent="0.25">
      <c r="A16" s="548" t="s">
        <v>100</v>
      </c>
      <c r="B16" s="549"/>
      <c r="C16" s="37">
        <v>12538380.33</v>
      </c>
      <c r="D16" s="46">
        <v>12941431.6</v>
      </c>
      <c r="E16" s="39"/>
    </row>
    <row r="17" spans="1:5" ht="22.5" customHeight="1" x14ac:dyDescent="0.25">
      <c r="A17" s="548" t="s">
        <v>101</v>
      </c>
      <c r="B17" s="549"/>
      <c r="C17" s="37">
        <v>4202895.4400000004</v>
      </c>
      <c r="D17" s="46">
        <v>5561241.8899999997</v>
      </c>
      <c r="E17" s="39"/>
    </row>
    <row r="18" spans="1:5" ht="22.5" customHeight="1" x14ac:dyDescent="0.25">
      <c r="A18" s="548" t="s">
        <v>102</v>
      </c>
      <c r="B18" s="549"/>
      <c r="C18" s="37">
        <v>24009387.920000002</v>
      </c>
      <c r="D18" s="46">
        <f>31309242.03</f>
        <v>31309242.030000001</v>
      </c>
      <c r="E18" s="39"/>
    </row>
    <row r="19" spans="1:5" ht="22.5" customHeight="1" x14ac:dyDescent="0.25">
      <c r="A19" s="548" t="s">
        <v>103</v>
      </c>
      <c r="B19" s="549"/>
      <c r="C19" s="37">
        <v>1474627.46</v>
      </c>
      <c r="D19" s="38">
        <f>18072920.5-16701520</f>
        <v>1371400.5</v>
      </c>
      <c r="E19" s="39"/>
    </row>
    <row r="20" spans="1:5" ht="22.5" customHeight="1" x14ac:dyDescent="0.25">
      <c r="A20" s="548" t="s">
        <v>104</v>
      </c>
      <c r="B20" s="549"/>
      <c r="C20" s="37">
        <v>27614959.02</v>
      </c>
      <c r="D20" s="38">
        <v>29753733.850000001</v>
      </c>
      <c r="E20" s="39"/>
    </row>
    <row r="21" spans="1:5" ht="22.5" customHeight="1" x14ac:dyDescent="0.25">
      <c r="A21" s="548" t="s">
        <v>105</v>
      </c>
      <c r="B21" s="549"/>
      <c r="C21" s="37">
        <v>6275458.5099999998</v>
      </c>
      <c r="D21" s="38">
        <v>6785241.25</v>
      </c>
      <c r="E21" s="39"/>
    </row>
    <row r="22" spans="1:5" ht="22.5" customHeight="1" x14ac:dyDescent="0.25">
      <c r="A22" s="548" t="s">
        <v>106</v>
      </c>
      <c r="B22" s="549"/>
      <c r="C22" s="37">
        <v>72098.179999999993</v>
      </c>
      <c r="D22" s="38">
        <v>75671.009999999995</v>
      </c>
      <c r="E22" s="39"/>
    </row>
    <row r="23" spans="1:5" ht="22.5" customHeight="1" x14ac:dyDescent="0.25">
      <c r="A23" s="548" t="s">
        <v>107</v>
      </c>
      <c r="B23" s="549"/>
      <c r="C23" s="37">
        <v>0</v>
      </c>
      <c r="D23" s="38">
        <v>0</v>
      </c>
      <c r="E23" s="39"/>
    </row>
    <row r="24" spans="1:5" ht="22.5" customHeight="1" x14ac:dyDescent="0.25">
      <c r="A24" s="548" t="s">
        <v>108</v>
      </c>
      <c r="B24" s="549"/>
      <c r="C24" s="37">
        <v>187803598.22</v>
      </c>
      <c r="D24" s="38">
        <f>88444346.24+16701520</f>
        <v>105145866.23999999</v>
      </c>
      <c r="E24" s="39"/>
    </row>
    <row r="25" spans="1:5" ht="22.5" customHeight="1" x14ac:dyDescent="0.25">
      <c r="A25" s="548" t="s">
        <v>109</v>
      </c>
      <c r="B25" s="549"/>
      <c r="C25" s="37">
        <v>0</v>
      </c>
      <c r="D25" s="46">
        <v>0</v>
      </c>
      <c r="E25" s="39"/>
    </row>
    <row r="26" spans="1:5" ht="22.5" customHeight="1" x14ac:dyDescent="0.25">
      <c r="A26" s="541" t="s">
        <v>110</v>
      </c>
      <c r="B26" s="542"/>
      <c r="C26" s="35">
        <f>C8-C15</f>
        <v>-234587197.60000002</v>
      </c>
      <c r="D26" s="44">
        <f>D8-D15</f>
        <v>-156634002.16</v>
      </c>
      <c r="E26" s="45"/>
    </row>
    <row r="27" spans="1:5" ht="22.5" customHeight="1" x14ac:dyDescent="0.25">
      <c r="A27" s="541" t="s">
        <v>111</v>
      </c>
      <c r="B27" s="542"/>
      <c r="C27" s="35">
        <f>SUM(C28:C30)</f>
        <v>152357214.16999999</v>
      </c>
      <c r="D27" s="47">
        <f>SUM(D28:D30)</f>
        <v>122472499.10000001</v>
      </c>
      <c r="E27" s="45"/>
    </row>
    <row r="28" spans="1:5" ht="22.5" customHeight="1" x14ac:dyDescent="0.25">
      <c r="A28" s="548" t="s">
        <v>112</v>
      </c>
      <c r="B28" s="549"/>
      <c r="C28" s="37">
        <v>40037800.640000001</v>
      </c>
      <c r="D28" s="46">
        <v>5483708.9800000004</v>
      </c>
      <c r="E28" s="39"/>
    </row>
    <row r="29" spans="1:5" ht="22.5" customHeight="1" x14ac:dyDescent="0.25">
      <c r="A29" s="548" t="s">
        <v>113</v>
      </c>
      <c r="B29" s="549"/>
      <c r="C29" s="37">
        <v>11484.98</v>
      </c>
      <c r="D29" s="46">
        <v>0</v>
      </c>
      <c r="E29" s="39"/>
    </row>
    <row r="30" spans="1:5" ht="22.5" customHeight="1" x14ac:dyDescent="0.25">
      <c r="A30" s="548" t="s">
        <v>114</v>
      </c>
      <c r="B30" s="549"/>
      <c r="C30" s="37">
        <v>112307928.55</v>
      </c>
      <c r="D30" s="46">
        <v>116988790.12</v>
      </c>
      <c r="E30" s="39"/>
    </row>
    <row r="31" spans="1:5" ht="22.5" customHeight="1" x14ac:dyDescent="0.25">
      <c r="A31" s="541" t="s">
        <v>115</v>
      </c>
      <c r="B31" s="542"/>
      <c r="C31" s="35">
        <f>SUM(C32:C33)</f>
        <v>167059732.03</v>
      </c>
      <c r="D31" s="44">
        <f>SUM(D32:D33)</f>
        <v>128064126.5</v>
      </c>
      <c r="E31" s="45"/>
    </row>
    <row r="32" spans="1:5" ht="22.5" customHeight="1" x14ac:dyDescent="0.25">
      <c r="A32" s="548" t="s">
        <v>116</v>
      </c>
      <c r="B32" s="549"/>
      <c r="C32" s="37">
        <v>0</v>
      </c>
      <c r="D32" s="46">
        <v>0</v>
      </c>
      <c r="E32" s="39"/>
    </row>
    <row r="33" spans="1:5" ht="22.5" customHeight="1" x14ac:dyDescent="0.25">
      <c r="A33" s="548" t="s">
        <v>117</v>
      </c>
      <c r="B33" s="549"/>
      <c r="C33" s="37">
        <v>167059732.03</v>
      </c>
      <c r="D33" s="46">
        <v>128064126.5</v>
      </c>
      <c r="E33" s="39"/>
    </row>
    <row r="34" spans="1:5" ht="22.5" customHeight="1" x14ac:dyDescent="0.25">
      <c r="A34" s="541" t="s">
        <v>118</v>
      </c>
      <c r="B34" s="542"/>
      <c r="C34" s="35">
        <f>C26+C27-C31</f>
        <v>-249289715.46000004</v>
      </c>
      <c r="D34" s="44">
        <f>D26+D27-D31</f>
        <v>-162225629.56</v>
      </c>
      <c r="E34" s="45"/>
    </row>
    <row r="35" spans="1:5" ht="22.5" customHeight="1" x14ac:dyDescent="0.25">
      <c r="A35" s="541" t="s">
        <v>119</v>
      </c>
      <c r="B35" s="542"/>
      <c r="C35" s="35">
        <f>SUM(C36:C38)</f>
        <v>16109105.889999999</v>
      </c>
      <c r="D35" s="44">
        <f>SUM(D36:D38)</f>
        <v>20092625.43</v>
      </c>
      <c r="E35" s="45"/>
    </row>
    <row r="36" spans="1:5" ht="22.5" customHeight="1" x14ac:dyDescent="0.25">
      <c r="A36" s="548" t="s">
        <v>120</v>
      </c>
      <c r="B36" s="549"/>
      <c r="C36" s="37">
        <v>0</v>
      </c>
      <c r="D36" s="46">
        <v>0</v>
      </c>
      <c r="E36" s="39"/>
    </row>
    <row r="37" spans="1:5" ht="22.5" customHeight="1" x14ac:dyDescent="0.25">
      <c r="A37" s="548" t="s">
        <v>121</v>
      </c>
      <c r="B37" s="549"/>
      <c r="C37" s="37">
        <v>1224316.95</v>
      </c>
      <c r="D37" s="46">
        <v>4932362.8099999996</v>
      </c>
      <c r="E37" s="39"/>
    </row>
    <row r="38" spans="1:5" ht="22.5" customHeight="1" x14ac:dyDescent="0.25">
      <c r="A38" s="548" t="s">
        <v>122</v>
      </c>
      <c r="B38" s="549"/>
      <c r="C38" s="37">
        <v>14884788.939999999</v>
      </c>
      <c r="D38" s="46">
        <v>15160262.619999999</v>
      </c>
      <c r="E38" s="39"/>
    </row>
    <row r="39" spans="1:5" ht="22.5" customHeight="1" x14ac:dyDescent="0.25">
      <c r="A39" s="541" t="s">
        <v>123</v>
      </c>
      <c r="B39" s="542"/>
      <c r="C39" s="35">
        <f>SUM(C40:C41)</f>
        <v>15505856.970000001</v>
      </c>
      <c r="D39" s="44">
        <f>SUM(D40:D41)</f>
        <v>19039573.32</v>
      </c>
      <c r="E39" s="45"/>
    </row>
    <row r="40" spans="1:5" ht="22.5" customHeight="1" x14ac:dyDescent="0.25">
      <c r="A40" s="548" t="s">
        <v>124</v>
      </c>
      <c r="B40" s="549"/>
      <c r="C40" s="37">
        <v>50006.17</v>
      </c>
      <c r="D40" s="46">
        <v>283970.23</v>
      </c>
      <c r="E40" s="39"/>
    </row>
    <row r="41" spans="1:5" ht="22.5" customHeight="1" x14ac:dyDescent="0.25">
      <c r="A41" s="548" t="s">
        <v>125</v>
      </c>
      <c r="B41" s="549"/>
      <c r="C41" s="37">
        <v>15455850.800000001</v>
      </c>
      <c r="D41" s="46">
        <v>18755603.09</v>
      </c>
      <c r="E41" s="39"/>
    </row>
    <row r="42" spans="1:5" ht="22.5" customHeight="1" x14ac:dyDescent="0.25">
      <c r="A42" s="541" t="s">
        <v>126</v>
      </c>
      <c r="B42" s="542"/>
      <c r="C42" s="35">
        <f>C34+C35-C39</f>
        <v>-248686466.54000005</v>
      </c>
      <c r="D42" s="44">
        <f>D34+D35-D39</f>
        <v>-161172577.44999999</v>
      </c>
      <c r="E42" s="45"/>
    </row>
    <row r="43" spans="1:5" ht="22.5" customHeight="1" x14ac:dyDescent="0.25">
      <c r="A43" s="541" t="s">
        <v>127</v>
      </c>
      <c r="B43" s="542"/>
      <c r="C43" s="48">
        <v>0</v>
      </c>
      <c r="D43" s="49">
        <v>0</v>
      </c>
      <c r="E43" s="50"/>
    </row>
    <row r="44" spans="1:5" ht="22.5" customHeight="1" x14ac:dyDescent="0.25">
      <c r="A44" s="548" t="s">
        <v>128</v>
      </c>
      <c r="B44" s="549"/>
      <c r="C44" s="51">
        <v>0</v>
      </c>
      <c r="D44" s="52">
        <v>0</v>
      </c>
      <c r="E44" s="53"/>
    </row>
    <row r="45" spans="1:5" ht="22.5" customHeight="1" x14ac:dyDescent="0.25">
      <c r="A45" s="548" t="s">
        <v>129</v>
      </c>
      <c r="B45" s="549"/>
      <c r="C45" s="51">
        <v>0</v>
      </c>
      <c r="D45" s="52">
        <v>0</v>
      </c>
      <c r="E45" s="53"/>
    </row>
    <row r="46" spans="1:5" ht="22.5" customHeight="1" x14ac:dyDescent="0.25">
      <c r="A46" s="541" t="s">
        <v>130</v>
      </c>
      <c r="B46" s="542"/>
      <c r="C46" s="35">
        <f>C34+C35-C39</f>
        <v>-248686466.54000005</v>
      </c>
      <c r="D46" s="44">
        <f>D34+D35-D39</f>
        <v>-161172577.44999999</v>
      </c>
      <c r="E46" s="45"/>
    </row>
    <row r="47" spans="1:5" ht="22.5" customHeight="1" x14ac:dyDescent="0.25">
      <c r="A47" s="541" t="s">
        <v>131</v>
      </c>
      <c r="B47" s="542"/>
      <c r="C47" s="37">
        <v>0</v>
      </c>
      <c r="D47" s="46">
        <v>0</v>
      </c>
      <c r="E47" s="39"/>
    </row>
    <row r="48" spans="1:5" ht="22.5" customHeight="1" x14ac:dyDescent="0.25">
      <c r="A48" s="541" t="s">
        <v>132</v>
      </c>
      <c r="B48" s="542"/>
      <c r="C48" s="37">
        <v>0</v>
      </c>
      <c r="D48" s="37">
        <v>0</v>
      </c>
      <c r="E48" s="40"/>
    </row>
    <row r="49" spans="1:5" ht="22.5" customHeight="1" x14ac:dyDescent="0.25">
      <c r="A49" s="543" t="s">
        <v>133</v>
      </c>
      <c r="B49" s="544"/>
      <c r="C49" s="54">
        <f>C46-C47-C48</f>
        <v>-248686466.54000005</v>
      </c>
      <c r="D49" s="54">
        <f>D46-D47-D48</f>
        <v>-161172577.44999999</v>
      </c>
      <c r="E49" s="36"/>
    </row>
    <row r="50" spans="1:5" x14ac:dyDescent="0.25">
      <c r="A50" s="545"/>
      <c r="B50" s="545"/>
      <c r="C50" s="545"/>
      <c r="D50" s="545"/>
      <c r="E50" s="55"/>
    </row>
    <row r="51" spans="1:5" x14ac:dyDescent="0.25">
      <c r="A51" s="546"/>
      <c r="B51" s="546"/>
      <c r="C51" s="546"/>
      <c r="D51" s="546"/>
      <c r="E51" s="55"/>
    </row>
    <row r="52" spans="1:5" x14ac:dyDescent="0.25">
      <c r="A52" s="31"/>
      <c r="B52" s="31"/>
      <c r="C52" s="31"/>
      <c r="D52" s="31"/>
      <c r="E52" s="31"/>
    </row>
    <row r="53" spans="1:5" x14ac:dyDescent="0.25">
      <c r="A53" s="31"/>
      <c r="D53" s="31"/>
      <c r="E53" s="31"/>
    </row>
    <row r="54" spans="1:5" x14ac:dyDescent="0.25">
      <c r="A54" s="31"/>
      <c r="D54" s="31"/>
      <c r="E54" s="31"/>
    </row>
    <row r="55" spans="1:5" x14ac:dyDescent="0.25">
      <c r="A55" s="31" t="s">
        <v>134</v>
      </c>
      <c r="B55" s="547" t="s">
        <v>135</v>
      </c>
      <c r="C55" s="539"/>
      <c r="D55" s="31" t="s">
        <v>136</v>
      </c>
      <c r="E55" s="31"/>
    </row>
    <row r="56" spans="1:5" x14ac:dyDescent="0.25">
      <c r="A56" s="31" t="s">
        <v>82</v>
      </c>
      <c r="B56" s="539" t="s">
        <v>83</v>
      </c>
      <c r="C56" s="540"/>
      <c r="D56" s="31" t="s">
        <v>84</v>
      </c>
      <c r="E56" s="31"/>
    </row>
  </sheetData>
  <mergeCells count="55">
    <mergeCell ref="A10:B10"/>
    <mergeCell ref="A1:A3"/>
    <mergeCell ref="B1:C1"/>
    <mergeCell ref="D1:D4"/>
    <mergeCell ref="B2:C2"/>
    <mergeCell ref="B3:C3"/>
    <mergeCell ref="B4:C4"/>
    <mergeCell ref="B5:C6"/>
    <mergeCell ref="D5:D6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B56:C56"/>
    <mergeCell ref="A47:B47"/>
    <mergeCell ref="A48:B48"/>
    <mergeCell ref="A49:B49"/>
    <mergeCell ref="A50:D50"/>
    <mergeCell ref="A51:D51"/>
    <mergeCell ref="B55:C55"/>
  </mergeCells>
  <pageMargins left="0.25" right="0.25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54"/>
  <sheetViews>
    <sheetView topLeftCell="A19" zoomScaleNormal="100" workbookViewId="0">
      <selection activeCell="E36" sqref="E36"/>
    </sheetView>
  </sheetViews>
  <sheetFormatPr defaultRowHeight="12.75" x14ac:dyDescent="0.25"/>
  <cols>
    <col min="1" max="1" width="4.5703125" style="56" customWidth="1"/>
    <col min="2" max="5" width="30.7109375" style="56" customWidth="1"/>
    <col min="6" max="16384" width="9.140625" style="56"/>
  </cols>
  <sheetData>
    <row r="1" spans="1:5" ht="14.25" customHeight="1" x14ac:dyDescent="0.25">
      <c r="A1" s="568" t="s">
        <v>0</v>
      </c>
      <c r="B1" s="569"/>
      <c r="C1" s="574" t="s">
        <v>137</v>
      </c>
      <c r="D1" s="575"/>
      <c r="E1" s="580" t="s">
        <v>138</v>
      </c>
    </row>
    <row r="2" spans="1:5" ht="14.25" customHeight="1" x14ac:dyDescent="0.25">
      <c r="A2" s="570"/>
      <c r="B2" s="571"/>
      <c r="C2" s="576"/>
      <c r="D2" s="577"/>
      <c r="E2" s="580"/>
    </row>
    <row r="3" spans="1:5" ht="14.25" customHeight="1" x14ac:dyDescent="0.25">
      <c r="A3" s="570"/>
      <c r="B3" s="571"/>
      <c r="C3" s="576"/>
      <c r="D3" s="577"/>
      <c r="E3" s="580"/>
    </row>
    <row r="4" spans="1:5" ht="14.25" customHeight="1" x14ac:dyDescent="0.25">
      <c r="A4" s="572"/>
      <c r="B4" s="573"/>
      <c r="C4" s="576"/>
      <c r="D4" s="577"/>
      <c r="E4" s="580"/>
    </row>
    <row r="5" spans="1:5" ht="14.25" customHeight="1" x14ac:dyDescent="0.25">
      <c r="A5" s="581" t="s">
        <v>3</v>
      </c>
      <c r="B5" s="581"/>
      <c r="C5" s="576"/>
      <c r="D5" s="577"/>
      <c r="E5" s="580"/>
    </row>
    <row r="6" spans="1:5" ht="14.25" customHeight="1" x14ac:dyDescent="0.25">
      <c r="A6" s="581" t="s">
        <v>139</v>
      </c>
      <c r="B6" s="581"/>
      <c r="C6" s="578"/>
      <c r="D6" s="579"/>
      <c r="E6" s="580"/>
    </row>
    <row r="7" spans="1:5" ht="24" customHeight="1" x14ac:dyDescent="0.25">
      <c r="A7" s="57"/>
      <c r="B7" s="57"/>
      <c r="C7" s="57"/>
      <c r="D7" s="58" t="s">
        <v>90</v>
      </c>
      <c r="E7" s="59" t="s">
        <v>91</v>
      </c>
    </row>
    <row r="8" spans="1:5" s="63" customFormat="1" ht="24" customHeight="1" x14ac:dyDescent="0.25">
      <c r="A8" s="60" t="s">
        <v>140</v>
      </c>
      <c r="B8" s="582" t="s">
        <v>141</v>
      </c>
      <c r="C8" s="582"/>
      <c r="D8" s="61">
        <v>1267507087.8</v>
      </c>
      <c r="E8" s="62">
        <v>1287627936.8699999</v>
      </c>
    </row>
    <row r="9" spans="1:5" s="63" customFormat="1" ht="24" customHeight="1" x14ac:dyDescent="0.25">
      <c r="A9" s="60" t="s">
        <v>142</v>
      </c>
      <c r="B9" s="582" t="s">
        <v>143</v>
      </c>
      <c r="C9" s="582"/>
      <c r="D9" s="61">
        <f>SUM(D10:D19)</f>
        <v>613159130.36000001</v>
      </c>
      <c r="E9" s="62">
        <f>SUM(E10:E19)</f>
        <v>406822460.45999998</v>
      </c>
    </row>
    <row r="10" spans="1:5" ht="24" customHeight="1" x14ac:dyDescent="0.25">
      <c r="A10" s="64" t="s">
        <v>144</v>
      </c>
      <c r="B10" s="567" t="s">
        <v>145</v>
      </c>
      <c r="C10" s="567"/>
      <c r="D10" s="65"/>
      <c r="E10" s="66"/>
    </row>
    <row r="11" spans="1:5" ht="24" customHeight="1" x14ac:dyDescent="0.25">
      <c r="A11" s="64" t="s">
        <v>146</v>
      </c>
      <c r="B11" s="567" t="s">
        <v>147</v>
      </c>
      <c r="C11" s="567"/>
      <c r="D11" s="65">
        <v>475247585.17000002</v>
      </c>
      <c r="E11" s="66">
        <v>349957774.20999998</v>
      </c>
    </row>
    <row r="12" spans="1:5" ht="24" customHeight="1" x14ac:dyDescent="0.25">
      <c r="A12" s="64" t="s">
        <v>148</v>
      </c>
      <c r="B12" s="567" t="s">
        <v>149</v>
      </c>
      <c r="C12" s="567"/>
      <c r="D12" s="65"/>
      <c r="E12" s="66"/>
    </row>
    <row r="13" spans="1:5" ht="24" customHeight="1" x14ac:dyDescent="0.25">
      <c r="A13" s="64" t="s">
        <v>150</v>
      </c>
      <c r="B13" s="567" t="s">
        <v>151</v>
      </c>
      <c r="C13" s="567"/>
      <c r="D13" s="65">
        <v>104186499.43000001</v>
      </c>
      <c r="E13" s="66">
        <v>24820074.23</v>
      </c>
    </row>
    <row r="14" spans="1:5" ht="24" customHeight="1" x14ac:dyDescent="0.25">
      <c r="A14" s="64" t="s">
        <v>152</v>
      </c>
      <c r="B14" s="567" t="s">
        <v>153</v>
      </c>
      <c r="C14" s="567"/>
      <c r="D14" s="65"/>
      <c r="E14" s="66"/>
    </row>
    <row r="15" spans="1:5" ht="24" customHeight="1" x14ac:dyDescent="0.25">
      <c r="A15" s="64" t="s">
        <v>154</v>
      </c>
      <c r="B15" s="567" t="s">
        <v>155</v>
      </c>
      <c r="C15" s="567"/>
      <c r="D15" s="65">
        <v>6904514.46</v>
      </c>
      <c r="E15" s="66">
        <v>662626.03</v>
      </c>
    </row>
    <row r="16" spans="1:5" ht="24" customHeight="1" x14ac:dyDescent="0.25">
      <c r="A16" s="64" t="s">
        <v>156</v>
      </c>
      <c r="B16" s="567" t="s">
        <v>157</v>
      </c>
      <c r="C16" s="567"/>
      <c r="D16" s="65"/>
      <c r="E16" s="66"/>
    </row>
    <row r="17" spans="1:5" ht="24" customHeight="1" x14ac:dyDescent="0.25">
      <c r="A17" s="67" t="s">
        <v>158</v>
      </c>
      <c r="B17" s="565" t="s">
        <v>159</v>
      </c>
      <c r="C17" s="565"/>
      <c r="D17" s="66"/>
      <c r="E17" s="66"/>
    </row>
    <row r="18" spans="1:5" ht="24" customHeight="1" x14ac:dyDescent="0.25">
      <c r="A18" s="67" t="s">
        <v>160</v>
      </c>
      <c r="B18" s="565" t="s">
        <v>161</v>
      </c>
      <c r="C18" s="565"/>
      <c r="D18" s="66"/>
      <c r="E18" s="66"/>
    </row>
    <row r="19" spans="1:5" ht="24" customHeight="1" x14ac:dyDescent="0.25">
      <c r="A19" s="67" t="s">
        <v>162</v>
      </c>
      <c r="B19" s="565" t="s">
        <v>163</v>
      </c>
      <c r="C19" s="565"/>
      <c r="D19" s="66">
        <v>26820531.300000001</v>
      </c>
      <c r="E19" s="66">
        <v>31381985.989999998</v>
      </c>
    </row>
    <row r="20" spans="1:5" s="63" customFormat="1" ht="24" customHeight="1" x14ac:dyDescent="0.25">
      <c r="A20" s="68" t="s">
        <v>164</v>
      </c>
      <c r="B20" s="566" t="s">
        <v>165</v>
      </c>
      <c r="C20" s="566"/>
      <c r="D20" s="62">
        <f>SUM(D21:D29)</f>
        <v>593038281.28999996</v>
      </c>
      <c r="E20" s="62">
        <f>SUM(E21:E29)</f>
        <v>550335944.04999995</v>
      </c>
    </row>
    <row r="21" spans="1:5" ht="24" customHeight="1" x14ac:dyDescent="0.25">
      <c r="A21" s="67" t="s">
        <v>166</v>
      </c>
      <c r="B21" s="565" t="s">
        <v>167</v>
      </c>
      <c r="C21" s="565"/>
      <c r="D21" s="66">
        <v>206948108.66999999</v>
      </c>
      <c r="E21" s="66">
        <v>248686466.53999999</v>
      </c>
    </row>
    <row r="22" spans="1:5" ht="24" customHeight="1" x14ac:dyDescent="0.25">
      <c r="A22" s="67" t="s">
        <v>168</v>
      </c>
      <c r="B22" s="565" t="s">
        <v>169</v>
      </c>
      <c r="C22" s="565"/>
      <c r="D22" s="66">
        <v>103286617.27</v>
      </c>
      <c r="E22" s="66">
        <v>72483406.069999993</v>
      </c>
    </row>
    <row r="23" spans="1:5" ht="24" customHeight="1" x14ac:dyDescent="0.25">
      <c r="A23" s="67" t="s">
        <v>170</v>
      </c>
      <c r="B23" s="565" t="s">
        <v>171</v>
      </c>
      <c r="C23" s="565"/>
      <c r="D23" s="66"/>
      <c r="E23" s="66"/>
    </row>
    <row r="24" spans="1:5" ht="24" customHeight="1" x14ac:dyDescent="0.25">
      <c r="A24" s="67" t="s">
        <v>172</v>
      </c>
      <c r="B24" s="565" t="s">
        <v>173</v>
      </c>
      <c r="C24" s="565"/>
      <c r="D24" s="66">
        <v>223022668.41999999</v>
      </c>
      <c r="E24" s="66">
        <v>168149550.66999999</v>
      </c>
    </row>
    <row r="25" spans="1:5" ht="24" customHeight="1" x14ac:dyDescent="0.25">
      <c r="A25" s="67" t="s">
        <v>174</v>
      </c>
      <c r="B25" s="565" t="s">
        <v>153</v>
      </c>
      <c r="C25" s="565"/>
      <c r="D25" s="66"/>
      <c r="E25" s="66"/>
    </row>
    <row r="26" spans="1:5" ht="24" customHeight="1" x14ac:dyDescent="0.25">
      <c r="A26" s="67" t="s">
        <v>175</v>
      </c>
      <c r="B26" s="565" t="s">
        <v>176</v>
      </c>
      <c r="C26" s="565"/>
      <c r="D26" s="66">
        <v>29694632.02</v>
      </c>
      <c r="E26" s="66">
        <v>18827711.210000001</v>
      </c>
    </row>
    <row r="27" spans="1:5" ht="24" customHeight="1" x14ac:dyDescent="0.25">
      <c r="A27" s="67" t="s">
        <v>177</v>
      </c>
      <c r="B27" s="565" t="s">
        <v>178</v>
      </c>
      <c r="C27" s="565"/>
      <c r="D27" s="66"/>
      <c r="E27" s="66"/>
    </row>
    <row r="28" spans="1:5" ht="24" customHeight="1" x14ac:dyDescent="0.25">
      <c r="A28" s="67" t="s">
        <v>179</v>
      </c>
      <c r="B28" s="565" t="s">
        <v>180</v>
      </c>
      <c r="C28" s="565"/>
      <c r="D28" s="66"/>
      <c r="E28" s="66"/>
    </row>
    <row r="29" spans="1:5" ht="24" customHeight="1" x14ac:dyDescent="0.25">
      <c r="A29" s="67" t="s">
        <v>181</v>
      </c>
      <c r="B29" s="565" t="s">
        <v>182</v>
      </c>
      <c r="C29" s="565"/>
      <c r="D29" s="66">
        <v>30086254.91</v>
      </c>
      <c r="E29" s="66">
        <v>42188809.560000002</v>
      </c>
    </row>
    <row r="30" spans="1:5" s="63" customFormat="1" ht="24" customHeight="1" x14ac:dyDescent="0.25">
      <c r="A30" s="68" t="s">
        <v>183</v>
      </c>
      <c r="B30" s="566" t="s">
        <v>184</v>
      </c>
      <c r="C30" s="566"/>
      <c r="D30" s="62">
        <f>D8+D9-D20</f>
        <v>1287627936.8699999</v>
      </c>
      <c r="E30" s="62">
        <f>E8+E9-E20</f>
        <v>1144114453.28</v>
      </c>
    </row>
    <row r="31" spans="1:5" s="63" customFormat="1" ht="24" customHeight="1" x14ac:dyDescent="0.25">
      <c r="A31" s="68" t="s">
        <v>185</v>
      </c>
      <c r="B31" s="566" t="s">
        <v>186</v>
      </c>
      <c r="C31" s="566"/>
      <c r="D31" s="62">
        <f>D33</f>
        <v>-248686466.53999999</v>
      </c>
      <c r="E31" s="62">
        <f>E33</f>
        <v>-161172577.44999999</v>
      </c>
    </row>
    <row r="32" spans="1:5" ht="24" customHeight="1" x14ac:dyDescent="0.25">
      <c r="A32" s="67" t="s">
        <v>142</v>
      </c>
      <c r="B32" s="565" t="s">
        <v>187</v>
      </c>
      <c r="C32" s="565"/>
      <c r="D32" s="66"/>
      <c r="E32" s="66"/>
    </row>
    <row r="33" spans="1:5" ht="24" customHeight="1" x14ac:dyDescent="0.25">
      <c r="A33" s="67" t="s">
        <v>164</v>
      </c>
      <c r="B33" s="565" t="s">
        <v>188</v>
      </c>
      <c r="C33" s="565"/>
      <c r="D33" s="66">
        <v>-248686466.53999999</v>
      </c>
      <c r="E33" s="66">
        <v>-161172577.44999999</v>
      </c>
    </row>
    <row r="34" spans="1:5" s="63" customFormat="1" ht="24" customHeight="1" x14ac:dyDescent="0.25">
      <c r="A34" s="68" t="s">
        <v>189</v>
      </c>
      <c r="B34" s="566" t="s">
        <v>190</v>
      </c>
      <c r="C34" s="566"/>
      <c r="D34" s="62"/>
      <c r="E34" s="62"/>
    </row>
    <row r="35" spans="1:5" s="63" customFormat="1" ht="24" customHeight="1" x14ac:dyDescent="0.25">
      <c r="A35" s="68" t="s">
        <v>191</v>
      </c>
      <c r="B35" s="566" t="s">
        <v>192</v>
      </c>
      <c r="C35" s="566"/>
      <c r="D35" s="62">
        <f>D30+D31</f>
        <v>1038941470.3299999</v>
      </c>
      <c r="E35" s="62">
        <f>E30+E31</f>
        <v>982941875.82999992</v>
      </c>
    </row>
    <row r="36" spans="1:5" x14ac:dyDescent="0.25">
      <c r="A36" s="69"/>
      <c r="D36" s="70"/>
      <c r="E36" s="70"/>
    </row>
    <row r="37" spans="1:5" x14ac:dyDescent="0.25">
      <c r="A37" s="69"/>
      <c r="D37" s="70"/>
      <c r="E37" s="70"/>
    </row>
    <row r="38" spans="1:5" x14ac:dyDescent="0.25">
      <c r="A38" s="69"/>
      <c r="D38" s="70"/>
      <c r="E38" s="70"/>
    </row>
    <row r="39" spans="1:5" x14ac:dyDescent="0.25">
      <c r="A39" s="69"/>
      <c r="D39" s="70"/>
      <c r="E39" s="70"/>
    </row>
    <row r="40" spans="1:5" x14ac:dyDescent="0.25">
      <c r="A40" s="69"/>
      <c r="D40" s="70"/>
      <c r="E40" s="70"/>
    </row>
    <row r="41" spans="1:5" x14ac:dyDescent="0.25">
      <c r="A41" s="71"/>
      <c r="D41" s="70"/>
      <c r="E41" s="70"/>
    </row>
    <row r="42" spans="1:5" x14ac:dyDescent="0.25">
      <c r="A42" s="71"/>
      <c r="D42" s="70"/>
      <c r="E42" s="70"/>
    </row>
    <row r="43" spans="1:5" x14ac:dyDescent="0.25">
      <c r="A43" s="71"/>
      <c r="D43" s="70"/>
      <c r="E43" s="70"/>
    </row>
    <row r="44" spans="1:5" x14ac:dyDescent="0.25">
      <c r="A44" s="72"/>
      <c r="D44" s="70"/>
      <c r="E44" s="70"/>
    </row>
    <row r="45" spans="1:5" x14ac:dyDescent="0.25">
      <c r="A45" s="72"/>
      <c r="D45" s="70"/>
      <c r="E45" s="70"/>
    </row>
    <row r="46" spans="1:5" x14ac:dyDescent="0.25">
      <c r="A46" s="73"/>
      <c r="D46" s="70"/>
      <c r="E46" s="70"/>
    </row>
    <row r="47" spans="1:5" x14ac:dyDescent="0.25">
      <c r="A47" s="73"/>
      <c r="D47" s="70"/>
      <c r="E47" s="70"/>
    </row>
    <row r="48" spans="1:5" x14ac:dyDescent="0.25">
      <c r="A48" s="73"/>
      <c r="D48" s="70"/>
      <c r="E48" s="70"/>
    </row>
    <row r="49" spans="2:5" x14ac:dyDescent="0.25">
      <c r="D49" s="70"/>
      <c r="E49" s="70"/>
    </row>
    <row r="50" spans="2:5" x14ac:dyDescent="0.25">
      <c r="B50" s="74" t="s">
        <v>193</v>
      </c>
      <c r="C50" s="74" t="s">
        <v>135</v>
      </c>
      <c r="D50" s="75"/>
      <c r="E50" s="74" t="s">
        <v>193</v>
      </c>
    </row>
    <row r="51" spans="2:5" x14ac:dyDescent="0.25">
      <c r="B51" s="76" t="s">
        <v>194</v>
      </c>
      <c r="C51" s="76" t="s">
        <v>83</v>
      </c>
      <c r="D51" s="77"/>
      <c r="E51" s="77" t="s">
        <v>195</v>
      </c>
    </row>
    <row r="52" spans="2:5" x14ac:dyDescent="0.25">
      <c r="D52" s="70"/>
      <c r="E52" s="70"/>
    </row>
    <row r="53" spans="2:5" x14ac:dyDescent="0.25">
      <c r="D53" s="70"/>
      <c r="E53" s="70"/>
    </row>
    <row r="54" spans="2:5" x14ac:dyDescent="0.25">
      <c r="D54" s="70"/>
      <c r="E54" s="70"/>
    </row>
  </sheetData>
  <mergeCells count="33">
    <mergeCell ref="B14:C14"/>
    <mergeCell ref="A1:B4"/>
    <mergeCell ref="C1:D6"/>
    <mergeCell ref="E1:E6"/>
    <mergeCell ref="A5:B5"/>
    <mergeCell ref="A6:B6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B27:C27"/>
    <mergeCell ref="B28:C28"/>
    <mergeCell ref="B29:C29"/>
    <mergeCell ref="B30:C30"/>
    <mergeCell ref="B31:C31"/>
    <mergeCell ref="B32:C32"/>
  </mergeCells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L689"/>
  <sheetViews>
    <sheetView tabSelected="1" topLeftCell="A650" zoomScaleNormal="100" workbookViewId="0">
      <selection activeCell="C662" sqref="C662"/>
    </sheetView>
  </sheetViews>
  <sheetFormatPr defaultRowHeight="12.75" x14ac:dyDescent="0.25"/>
  <cols>
    <col min="1" max="1" width="22.85546875" style="86" customWidth="1"/>
    <col min="2" max="2" width="19.140625" style="86" customWidth="1"/>
    <col min="3" max="3" width="20" style="86" customWidth="1"/>
    <col min="4" max="4" width="18" style="86" customWidth="1"/>
    <col min="5" max="5" width="19.7109375" style="86" customWidth="1"/>
    <col min="6" max="6" width="16.140625" style="86" customWidth="1"/>
    <col min="7" max="7" width="16.42578125" style="86" customWidth="1"/>
    <col min="8" max="8" width="17.42578125" style="86" customWidth="1"/>
    <col min="9" max="9" width="16.140625" style="86" customWidth="1"/>
    <col min="10" max="10" width="13.7109375" style="86" customWidth="1"/>
    <col min="11" max="11" width="18.28515625" style="86" customWidth="1"/>
    <col min="12" max="16384" width="9.140625" style="86"/>
  </cols>
  <sheetData>
    <row r="1" spans="1:10" s="79" customFormat="1" x14ac:dyDescent="0.2">
      <c r="A1" s="78"/>
      <c r="D1" s="80"/>
      <c r="E1" s="81"/>
      <c r="F1" s="81"/>
      <c r="G1" s="958" t="s">
        <v>196</v>
      </c>
      <c r="H1" s="958"/>
      <c r="I1" s="958"/>
      <c r="J1" s="82"/>
    </row>
    <row r="2" spans="1:10" s="79" customFormat="1" ht="49.5" customHeight="1" x14ac:dyDescent="0.2">
      <c r="B2" s="83"/>
      <c r="C2" s="83"/>
      <c r="D2" s="84"/>
      <c r="E2" s="84"/>
      <c r="F2" s="85"/>
      <c r="G2" s="959" t="s">
        <v>197</v>
      </c>
      <c r="H2" s="959"/>
      <c r="I2" s="959"/>
      <c r="J2" s="85"/>
    </row>
    <row r="3" spans="1:10" ht="15" customHeight="1" x14ac:dyDescent="0.25">
      <c r="A3" s="912" t="s">
        <v>198</v>
      </c>
      <c r="B3" s="912"/>
      <c r="C3" s="912"/>
      <c r="D3" s="912"/>
      <c r="E3" s="912"/>
      <c r="F3" s="912"/>
      <c r="G3" s="912"/>
      <c r="H3" s="912"/>
      <c r="I3" s="912"/>
    </row>
    <row r="4" spans="1:10" ht="13.5" thickBot="1" x14ac:dyDescent="0.25">
      <c r="A4" s="960"/>
      <c r="B4" s="961"/>
      <c r="C4" s="961"/>
      <c r="D4" s="961"/>
      <c r="E4" s="961"/>
      <c r="F4" s="961"/>
      <c r="G4" s="961"/>
      <c r="H4" s="960"/>
      <c r="I4" s="960"/>
    </row>
    <row r="5" spans="1:10" ht="15" customHeight="1" thickBot="1" x14ac:dyDescent="0.25">
      <c r="A5" s="87"/>
      <c r="B5" s="962" t="s">
        <v>199</v>
      </c>
      <c r="C5" s="963"/>
      <c r="D5" s="963"/>
      <c r="E5" s="963"/>
      <c r="F5" s="963"/>
      <c r="G5" s="964"/>
      <c r="H5" s="88"/>
      <c r="I5" s="88"/>
    </row>
    <row r="6" spans="1:10" x14ac:dyDescent="0.25">
      <c r="A6" s="965" t="s">
        <v>200</v>
      </c>
      <c r="B6" s="967" t="s">
        <v>201</v>
      </c>
      <c r="C6" s="969" t="s">
        <v>202</v>
      </c>
      <c r="D6" s="967" t="s">
        <v>203</v>
      </c>
      <c r="E6" s="971" t="s">
        <v>204</v>
      </c>
      <c r="F6" s="954" t="s">
        <v>205</v>
      </c>
      <c r="G6" s="954" t="s">
        <v>206</v>
      </c>
      <c r="H6" s="954" t="s">
        <v>207</v>
      </c>
      <c r="I6" s="956" t="s">
        <v>208</v>
      </c>
    </row>
    <row r="7" spans="1:10" ht="81.75" customHeight="1" x14ac:dyDescent="0.25">
      <c r="A7" s="966"/>
      <c r="B7" s="968"/>
      <c r="C7" s="970"/>
      <c r="D7" s="968"/>
      <c r="E7" s="972"/>
      <c r="F7" s="955"/>
      <c r="G7" s="955"/>
      <c r="H7" s="955"/>
      <c r="I7" s="957"/>
    </row>
    <row r="8" spans="1:10" s="89" customFormat="1" ht="12.75" customHeight="1" x14ac:dyDescent="0.2">
      <c r="A8" s="942" t="s">
        <v>209</v>
      </c>
      <c r="B8" s="944"/>
      <c r="C8" s="944"/>
      <c r="D8" s="944"/>
      <c r="E8" s="943"/>
      <c r="F8" s="943"/>
      <c r="G8" s="943"/>
      <c r="H8" s="943"/>
      <c r="I8" s="922"/>
    </row>
    <row r="9" spans="1:10" s="89" customFormat="1" x14ac:dyDescent="0.2">
      <c r="A9" s="90" t="s">
        <v>7</v>
      </c>
      <c r="B9" s="91">
        <v>450262266.73000002</v>
      </c>
      <c r="C9" s="91">
        <v>14666198.439999999</v>
      </c>
      <c r="D9" s="91">
        <v>351061047.23000002</v>
      </c>
      <c r="E9" s="91">
        <v>5610165.21</v>
      </c>
      <c r="F9" s="91">
        <v>337425</v>
      </c>
      <c r="G9" s="91">
        <v>11348503</v>
      </c>
      <c r="H9" s="91">
        <v>204905771.66999999</v>
      </c>
      <c r="I9" s="92">
        <f>B9+SUM(D9:H9)</f>
        <v>1023525178.84</v>
      </c>
    </row>
    <row r="10" spans="1:10" x14ac:dyDescent="0.2">
      <c r="A10" s="93" t="s">
        <v>210</v>
      </c>
      <c r="B10" s="91">
        <f t="shared" ref="B10:I10" si="0">SUM(B11:B13)</f>
        <v>24076047.119999997</v>
      </c>
      <c r="C10" s="91">
        <f t="shared" si="0"/>
        <v>0</v>
      </c>
      <c r="D10" s="91">
        <f t="shared" si="0"/>
        <v>3973996.04</v>
      </c>
      <c r="E10" s="91">
        <f t="shared" si="0"/>
        <v>168879</v>
      </c>
      <c r="F10" s="91">
        <f t="shared" si="0"/>
        <v>0</v>
      </c>
      <c r="G10" s="91">
        <f t="shared" si="0"/>
        <v>1012265.0599999999</v>
      </c>
      <c r="H10" s="91">
        <f t="shared" si="0"/>
        <v>21105310.439999998</v>
      </c>
      <c r="I10" s="92">
        <f t="shared" si="0"/>
        <v>50336497.659999996</v>
      </c>
    </row>
    <row r="11" spans="1:10" x14ac:dyDescent="0.2">
      <c r="A11" s="94" t="s">
        <v>211</v>
      </c>
      <c r="B11" s="95">
        <v>840949.54</v>
      </c>
      <c r="C11" s="95"/>
      <c r="D11" s="95"/>
      <c r="E11" s="95"/>
      <c r="F11" s="95"/>
      <c r="G11" s="96">
        <v>522638.99</v>
      </c>
      <c r="H11" s="96">
        <v>24928542.93</v>
      </c>
      <c r="I11" s="97">
        <f>B11+SUM(D11:H11)</f>
        <v>26292131.459999997</v>
      </c>
    </row>
    <row r="12" spans="1:10" x14ac:dyDescent="0.2">
      <c r="A12" s="94" t="s">
        <v>212</v>
      </c>
      <c r="B12" s="96">
        <v>23235097.579999998</v>
      </c>
      <c r="C12" s="96"/>
      <c r="D12" s="96">
        <v>787849.02</v>
      </c>
      <c r="E12" s="96"/>
      <c r="F12" s="95"/>
      <c r="G12" s="96">
        <v>21419.599999999999</v>
      </c>
      <c r="H12" s="95"/>
      <c r="I12" s="97">
        <f>B12+SUM(D12:H12)</f>
        <v>24044366.199999999</v>
      </c>
    </row>
    <row r="13" spans="1:10" x14ac:dyDescent="0.2">
      <c r="A13" s="94" t="s">
        <v>213</v>
      </c>
      <c r="B13" s="96"/>
      <c r="C13" s="95"/>
      <c r="D13" s="96">
        <v>3186147.02</v>
      </c>
      <c r="E13" s="96">
        <v>168879</v>
      </c>
      <c r="F13" s="96"/>
      <c r="G13" s="96">
        <v>468206.47</v>
      </c>
      <c r="H13" s="96">
        <v>-3823232.49</v>
      </c>
      <c r="I13" s="97">
        <f>B13+SUM(D13:H13)</f>
        <v>0</v>
      </c>
    </row>
    <row r="14" spans="1:10" x14ac:dyDescent="0.2">
      <c r="A14" s="93" t="s">
        <v>214</v>
      </c>
      <c r="B14" s="91">
        <f>SUM(B15:B16)</f>
        <v>32117076.41</v>
      </c>
      <c r="C14" s="91">
        <f t="shared" ref="C14:I14" si="1">SUM(C15:C16)</f>
        <v>93298.7</v>
      </c>
      <c r="D14" s="91">
        <f t="shared" si="1"/>
        <v>448575.61</v>
      </c>
      <c r="E14" s="91">
        <f t="shared" si="1"/>
        <v>388936.22</v>
      </c>
      <c r="F14" s="91">
        <f t="shared" si="1"/>
        <v>0</v>
      </c>
      <c r="G14" s="91">
        <f t="shared" si="1"/>
        <v>497482.51</v>
      </c>
      <c r="H14" s="91">
        <f t="shared" si="1"/>
        <v>19694914.170000002</v>
      </c>
      <c r="I14" s="92">
        <f t="shared" si="1"/>
        <v>53146984.920000002</v>
      </c>
    </row>
    <row r="15" spans="1:10" x14ac:dyDescent="0.2">
      <c r="A15" s="94" t="s">
        <v>215</v>
      </c>
      <c r="B15" s="95">
        <v>6998.68</v>
      </c>
      <c r="C15" s="95"/>
      <c r="D15" s="95"/>
      <c r="E15" s="96">
        <v>388936.22</v>
      </c>
      <c r="F15" s="96"/>
      <c r="G15" s="96">
        <v>397309.78</v>
      </c>
      <c r="H15" s="95"/>
      <c r="I15" s="97">
        <f>B15+SUM(D15:H15)</f>
        <v>793244.68</v>
      </c>
    </row>
    <row r="16" spans="1:10" x14ac:dyDescent="0.2">
      <c r="A16" s="94" t="s">
        <v>212</v>
      </c>
      <c r="B16" s="96">
        <v>32110077.73</v>
      </c>
      <c r="C16" s="95">
        <v>93298.7</v>
      </c>
      <c r="D16" s="96">
        <v>448575.61</v>
      </c>
      <c r="E16" s="96"/>
      <c r="F16" s="95"/>
      <c r="G16" s="96">
        <v>100172.73</v>
      </c>
      <c r="H16" s="96">
        <v>19694914.170000002</v>
      </c>
      <c r="I16" s="97">
        <f>B16+SUM(D16:H16)</f>
        <v>52353740.240000002</v>
      </c>
    </row>
    <row r="17" spans="1:9" x14ac:dyDescent="0.2">
      <c r="A17" s="90" t="s">
        <v>8</v>
      </c>
      <c r="B17" s="91">
        <f t="shared" ref="B17:I17" si="2">B9+B10-B14</f>
        <v>442221237.44</v>
      </c>
      <c r="C17" s="91">
        <f t="shared" si="2"/>
        <v>14572899.74</v>
      </c>
      <c r="D17" s="91">
        <f t="shared" si="2"/>
        <v>354586467.66000003</v>
      </c>
      <c r="E17" s="91">
        <f t="shared" si="2"/>
        <v>5390107.9900000002</v>
      </c>
      <c r="F17" s="91">
        <f t="shared" si="2"/>
        <v>337425</v>
      </c>
      <c r="G17" s="91">
        <f t="shared" si="2"/>
        <v>11863285.550000001</v>
      </c>
      <c r="H17" s="91">
        <f t="shared" si="2"/>
        <v>206316167.94</v>
      </c>
      <c r="I17" s="92">
        <f t="shared" si="2"/>
        <v>1020714691.58</v>
      </c>
    </row>
    <row r="18" spans="1:9" x14ac:dyDescent="0.2">
      <c r="A18" s="942" t="s">
        <v>216</v>
      </c>
      <c r="B18" s="943"/>
      <c r="C18" s="943"/>
      <c r="D18" s="943"/>
      <c r="E18" s="943"/>
      <c r="F18" s="943"/>
      <c r="G18" s="943"/>
      <c r="H18" s="943"/>
      <c r="I18" s="922"/>
    </row>
    <row r="19" spans="1:9" x14ac:dyDescent="0.2">
      <c r="A19" s="90" t="s">
        <v>7</v>
      </c>
      <c r="B19" s="91">
        <v>6316970.3399999999</v>
      </c>
      <c r="C19" s="91">
        <v>0</v>
      </c>
      <c r="D19" s="91">
        <v>133986987.03</v>
      </c>
      <c r="E19" s="91">
        <v>3912483.76</v>
      </c>
      <c r="F19" s="91">
        <v>333772.5</v>
      </c>
      <c r="G19" s="91">
        <v>10822536.07</v>
      </c>
      <c r="H19" s="91">
        <v>0</v>
      </c>
      <c r="I19" s="92">
        <f>B19+SUM(D19:H19)</f>
        <v>155372749.69999999</v>
      </c>
    </row>
    <row r="20" spans="1:9" x14ac:dyDescent="0.2">
      <c r="A20" s="93" t="s">
        <v>210</v>
      </c>
      <c r="B20" s="91">
        <f>SUM(B21:B23)</f>
        <v>396186.57</v>
      </c>
      <c r="C20" s="91">
        <f t="shared" ref="C20:I20" si="3">SUM(C21:C23)</f>
        <v>0</v>
      </c>
      <c r="D20" s="91">
        <f t="shared" si="3"/>
        <v>12377041.25</v>
      </c>
      <c r="E20" s="91">
        <f t="shared" si="3"/>
        <v>377402.78</v>
      </c>
      <c r="F20" s="91">
        <f t="shared" si="3"/>
        <v>1704.5</v>
      </c>
      <c r="G20" s="91">
        <f t="shared" si="3"/>
        <v>959983.8</v>
      </c>
      <c r="H20" s="91">
        <f t="shared" si="3"/>
        <v>0</v>
      </c>
      <c r="I20" s="92">
        <f t="shared" si="3"/>
        <v>14112318.9</v>
      </c>
    </row>
    <row r="21" spans="1:9" x14ac:dyDescent="0.2">
      <c r="A21" s="94" t="s">
        <v>217</v>
      </c>
      <c r="B21" s="96">
        <v>396186.57</v>
      </c>
      <c r="C21" s="96"/>
      <c r="D21" s="96">
        <v>11924027.960000001</v>
      </c>
      <c r="E21" s="96">
        <v>377402.78</v>
      </c>
      <c r="F21" s="96">
        <v>1704.5</v>
      </c>
      <c r="G21" s="96">
        <v>237943.12</v>
      </c>
      <c r="H21" s="95"/>
      <c r="I21" s="97">
        <f>B21+SUM(D21:H21)</f>
        <v>12937264.93</v>
      </c>
    </row>
    <row r="22" spans="1:9" x14ac:dyDescent="0.2">
      <c r="A22" s="94" t="s">
        <v>212</v>
      </c>
      <c r="B22" s="95"/>
      <c r="C22" s="95"/>
      <c r="D22" s="96">
        <v>453013.29</v>
      </c>
      <c r="E22" s="96"/>
      <c r="F22" s="95"/>
      <c r="G22" s="96">
        <v>722040.68</v>
      </c>
      <c r="H22" s="95"/>
      <c r="I22" s="97">
        <f>B22+SUM(D22:H22)</f>
        <v>1175053.97</v>
      </c>
    </row>
    <row r="23" spans="1:9" x14ac:dyDescent="0.2">
      <c r="A23" s="94" t="s">
        <v>213</v>
      </c>
      <c r="B23" s="95"/>
      <c r="C23" s="95"/>
      <c r="D23" s="95"/>
      <c r="E23" s="95"/>
      <c r="F23" s="95"/>
      <c r="G23" s="95"/>
      <c r="H23" s="95"/>
      <c r="I23" s="97">
        <f>B23+SUM(D23:H23)</f>
        <v>0</v>
      </c>
    </row>
    <row r="24" spans="1:9" x14ac:dyDescent="0.2">
      <c r="A24" s="93" t="s">
        <v>214</v>
      </c>
      <c r="B24" s="91">
        <f>SUM(B25:B26)</f>
        <v>0</v>
      </c>
      <c r="C24" s="91">
        <f t="shared" ref="C24:I24" si="4">SUM(C25:C26)</f>
        <v>0</v>
      </c>
      <c r="D24" s="91">
        <f t="shared" si="4"/>
        <v>75478.41</v>
      </c>
      <c r="E24" s="91">
        <f t="shared" si="4"/>
        <v>388936.22</v>
      </c>
      <c r="F24" s="91">
        <f t="shared" si="4"/>
        <v>0</v>
      </c>
      <c r="G24" s="91">
        <f t="shared" si="4"/>
        <v>497482.51</v>
      </c>
      <c r="H24" s="91">
        <f t="shared" si="4"/>
        <v>0</v>
      </c>
      <c r="I24" s="92">
        <f t="shared" si="4"/>
        <v>961897.14</v>
      </c>
    </row>
    <row r="25" spans="1:9" x14ac:dyDescent="0.2">
      <c r="A25" s="94" t="s">
        <v>215</v>
      </c>
      <c r="B25" s="95"/>
      <c r="C25" s="95"/>
      <c r="D25" s="95"/>
      <c r="E25" s="96">
        <v>388936.22</v>
      </c>
      <c r="F25" s="96"/>
      <c r="G25" s="96">
        <v>397309.78</v>
      </c>
      <c r="H25" s="95"/>
      <c r="I25" s="97">
        <f>B25+SUM(D25:H25)</f>
        <v>786246</v>
      </c>
    </row>
    <row r="26" spans="1:9" x14ac:dyDescent="0.2">
      <c r="A26" s="94" t="s">
        <v>212</v>
      </c>
      <c r="B26" s="95"/>
      <c r="C26" s="95"/>
      <c r="D26" s="96">
        <v>75478.41</v>
      </c>
      <c r="E26" s="96"/>
      <c r="F26" s="95"/>
      <c r="G26" s="96">
        <v>100172.73</v>
      </c>
      <c r="H26" s="96"/>
      <c r="I26" s="97">
        <f>B26+SUM(D26:H26)</f>
        <v>175651.14</v>
      </c>
    </row>
    <row r="27" spans="1:9" x14ac:dyDescent="0.2">
      <c r="A27" s="90" t="s">
        <v>8</v>
      </c>
      <c r="B27" s="91">
        <f>B19+B20-B24</f>
        <v>6713156.9100000001</v>
      </c>
      <c r="C27" s="91">
        <f t="shared" ref="C27:I27" si="5">C19+C20-C24</f>
        <v>0</v>
      </c>
      <c r="D27" s="91">
        <f t="shared" si="5"/>
        <v>146288549.87</v>
      </c>
      <c r="E27" s="91">
        <f t="shared" si="5"/>
        <v>3900950.3200000003</v>
      </c>
      <c r="F27" s="91">
        <f t="shared" si="5"/>
        <v>335477</v>
      </c>
      <c r="G27" s="91">
        <f t="shared" si="5"/>
        <v>11285037.360000001</v>
      </c>
      <c r="H27" s="91">
        <f t="shared" si="5"/>
        <v>0</v>
      </c>
      <c r="I27" s="92">
        <f t="shared" si="5"/>
        <v>168523171.46000001</v>
      </c>
    </row>
    <row r="28" spans="1:9" x14ac:dyDescent="0.2">
      <c r="A28" s="942" t="s">
        <v>218</v>
      </c>
      <c r="B28" s="943"/>
      <c r="C28" s="943"/>
      <c r="D28" s="943"/>
      <c r="E28" s="943"/>
      <c r="F28" s="943"/>
      <c r="G28" s="943"/>
      <c r="H28" s="943"/>
      <c r="I28" s="922"/>
    </row>
    <row r="29" spans="1:9" x14ac:dyDescent="0.2">
      <c r="A29" s="90" t="s">
        <v>7</v>
      </c>
      <c r="B29" s="91"/>
      <c r="C29" s="91"/>
      <c r="D29" s="91"/>
      <c r="E29" s="91"/>
      <c r="F29" s="91"/>
      <c r="G29" s="91"/>
      <c r="H29" s="91"/>
      <c r="I29" s="92">
        <f>B29+SUM(D29:H29)</f>
        <v>0</v>
      </c>
    </row>
    <row r="30" spans="1:9" x14ac:dyDescent="0.2">
      <c r="A30" s="94" t="s">
        <v>219</v>
      </c>
      <c r="B30" s="96">
        <v>598.13</v>
      </c>
      <c r="C30" s="96">
        <v>598.13</v>
      </c>
      <c r="D30" s="96"/>
      <c r="E30" s="96"/>
      <c r="F30" s="96"/>
      <c r="G30" s="96"/>
      <c r="H30" s="95"/>
      <c r="I30" s="97">
        <f>B30+SUM(D30:H30)</f>
        <v>598.13</v>
      </c>
    </row>
    <row r="31" spans="1:9" x14ac:dyDescent="0.2">
      <c r="A31" s="94" t="s">
        <v>220</v>
      </c>
      <c r="B31" s="98"/>
      <c r="C31" s="98"/>
      <c r="D31" s="98"/>
      <c r="E31" s="98"/>
      <c r="F31" s="98"/>
      <c r="G31" s="98"/>
      <c r="H31" s="99"/>
      <c r="I31" s="97">
        <f>B31+SUM(D31:H31)</f>
        <v>0</v>
      </c>
    </row>
    <row r="32" spans="1:9" x14ac:dyDescent="0.2">
      <c r="A32" s="90" t="s">
        <v>8</v>
      </c>
      <c r="B32" s="100">
        <f>B29+B30-B31</f>
        <v>598.13</v>
      </c>
      <c r="C32" s="100">
        <f t="shared" ref="C32:I32" si="6">C29+C30-C31</f>
        <v>598.13</v>
      </c>
      <c r="D32" s="100">
        <f t="shared" si="6"/>
        <v>0</v>
      </c>
      <c r="E32" s="100">
        <f t="shared" si="6"/>
        <v>0</v>
      </c>
      <c r="F32" s="100">
        <f t="shared" si="6"/>
        <v>0</v>
      </c>
      <c r="G32" s="100">
        <f t="shared" si="6"/>
        <v>0</v>
      </c>
      <c r="H32" s="100">
        <f t="shared" si="6"/>
        <v>0</v>
      </c>
      <c r="I32" s="101">
        <f t="shared" si="6"/>
        <v>598.13</v>
      </c>
    </row>
    <row r="33" spans="1:9" x14ac:dyDescent="0.2">
      <c r="A33" s="942" t="s">
        <v>221</v>
      </c>
      <c r="B33" s="944"/>
      <c r="C33" s="944"/>
      <c r="D33" s="944"/>
      <c r="E33" s="944"/>
      <c r="F33" s="944"/>
      <c r="G33" s="944"/>
      <c r="H33" s="944"/>
      <c r="I33" s="922"/>
    </row>
    <row r="34" spans="1:9" x14ac:dyDescent="0.2">
      <c r="A34" s="102" t="s">
        <v>7</v>
      </c>
      <c r="B34" s="103">
        <f t="shared" ref="B34:I34" si="7">B9-B19-B29</f>
        <v>443945296.39000005</v>
      </c>
      <c r="C34" s="103">
        <f t="shared" si="7"/>
        <v>14666198.439999999</v>
      </c>
      <c r="D34" s="103">
        <f t="shared" si="7"/>
        <v>217074060.20000002</v>
      </c>
      <c r="E34" s="103">
        <f t="shared" si="7"/>
        <v>1697681.4500000002</v>
      </c>
      <c r="F34" s="103">
        <f t="shared" si="7"/>
        <v>3652.5</v>
      </c>
      <c r="G34" s="103">
        <f t="shared" si="7"/>
        <v>525966.9299999997</v>
      </c>
      <c r="H34" s="103">
        <f t="shared" si="7"/>
        <v>204905771.66999999</v>
      </c>
      <c r="I34" s="104">
        <f t="shared" si="7"/>
        <v>868152429.1400001</v>
      </c>
    </row>
    <row r="35" spans="1:9" ht="13.5" thickBot="1" x14ac:dyDescent="0.25">
      <c r="A35" s="105" t="s">
        <v>8</v>
      </c>
      <c r="B35" s="106">
        <f>B17-B27-B32</f>
        <v>435507482.39999998</v>
      </c>
      <c r="C35" s="106">
        <f t="shared" ref="C35:I35" si="8">C17-C27-C32</f>
        <v>14572301.609999999</v>
      </c>
      <c r="D35" s="106">
        <f t="shared" si="8"/>
        <v>208297917.79000002</v>
      </c>
      <c r="E35" s="106">
        <f t="shared" si="8"/>
        <v>1489157.67</v>
      </c>
      <c r="F35" s="106">
        <f t="shared" si="8"/>
        <v>1948</v>
      </c>
      <c r="G35" s="106">
        <v>578248.18999999994</v>
      </c>
      <c r="H35" s="106">
        <f t="shared" si="8"/>
        <v>206316167.94</v>
      </c>
      <c r="I35" s="107">
        <f t="shared" si="8"/>
        <v>852190921.99000001</v>
      </c>
    </row>
    <row r="36" spans="1:9" x14ac:dyDescent="0.2">
      <c r="A36" s="108"/>
      <c r="B36" s="109"/>
      <c r="C36" s="109"/>
      <c r="D36" s="109"/>
      <c r="E36" s="109"/>
      <c r="F36" s="109"/>
      <c r="G36" s="109"/>
      <c r="H36" s="109"/>
      <c r="I36" s="109"/>
    </row>
    <row r="37" spans="1:9" ht="15" x14ac:dyDescent="0.25">
      <c r="A37" s="110" t="s">
        <v>222</v>
      </c>
      <c r="B37" s="111"/>
    </row>
    <row r="38" spans="1:9" ht="13.5" thickBot="1" x14ac:dyDescent="0.25">
      <c r="A38" s="112"/>
      <c r="B38" s="112"/>
    </row>
    <row r="39" spans="1:9" ht="21.75" customHeight="1" x14ac:dyDescent="0.25">
      <c r="A39" s="945" t="s">
        <v>223</v>
      </c>
      <c r="B39" s="946"/>
      <c r="C39" s="951" t="s">
        <v>224</v>
      </c>
    </row>
    <row r="40" spans="1:9" ht="13.5" customHeight="1" x14ac:dyDescent="0.25">
      <c r="A40" s="947"/>
      <c r="B40" s="948"/>
      <c r="C40" s="952"/>
    </row>
    <row r="41" spans="1:9" ht="29.25" customHeight="1" x14ac:dyDescent="0.25">
      <c r="A41" s="949"/>
      <c r="B41" s="950"/>
      <c r="C41" s="953"/>
    </row>
    <row r="42" spans="1:9" x14ac:dyDescent="0.2">
      <c r="A42" s="923" t="s">
        <v>209</v>
      </c>
      <c r="B42" s="924"/>
      <c r="C42" s="925"/>
    </row>
    <row r="43" spans="1:9" x14ac:dyDescent="0.2">
      <c r="A43" s="939" t="s">
        <v>7</v>
      </c>
      <c r="B43" s="927"/>
      <c r="C43" s="113">
        <v>2020296.82</v>
      </c>
    </row>
    <row r="44" spans="1:9" x14ac:dyDescent="0.2">
      <c r="A44" s="930" t="s">
        <v>210</v>
      </c>
      <c r="B44" s="931"/>
      <c r="C44" s="114">
        <f>SUM(C45:C46)</f>
        <v>53475.73</v>
      </c>
    </row>
    <row r="45" spans="1:9" x14ac:dyDescent="0.2">
      <c r="A45" s="932" t="s">
        <v>211</v>
      </c>
      <c r="B45" s="933"/>
      <c r="C45" s="115">
        <v>53475.73</v>
      </c>
    </row>
    <row r="46" spans="1:9" x14ac:dyDescent="0.2">
      <c r="A46" s="932" t="s">
        <v>212</v>
      </c>
      <c r="B46" s="933"/>
      <c r="C46" s="115"/>
    </row>
    <row r="47" spans="1:9" x14ac:dyDescent="0.2">
      <c r="A47" s="930" t="s">
        <v>214</v>
      </c>
      <c r="B47" s="931"/>
      <c r="C47" s="114">
        <f>SUM(C48:C49)</f>
        <v>0</v>
      </c>
    </row>
    <row r="48" spans="1:9" x14ac:dyDescent="0.2">
      <c r="A48" s="932" t="s">
        <v>215</v>
      </c>
      <c r="B48" s="933"/>
      <c r="C48" s="115"/>
    </row>
    <row r="49" spans="1:3" x14ac:dyDescent="0.2">
      <c r="A49" s="932" t="s">
        <v>212</v>
      </c>
      <c r="B49" s="933"/>
      <c r="C49" s="115"/>
    </row>
    <row r="50" spans="1:3" x14ac:dyDescent="0.2">
      <c r="A50" s="940" t="s">
        <v>8</v>
      </c>
      <c r="B50" s="941"/>
      <c r="C50" s="114">
        <f>C43+C44-C47</f>
        <v>2073772.55</v>
      </c>
    </row>
    <row r="51" spans="1:3" x14ac:dyDescent="0.2">
      <c r="A51" s="923" t="s">
        <v>216</v>
      </c>
      <c r="B51" s="924"/>
      <c r="C51" s="925"/>
    </row>
    <row r="52" spans="1:3" x14ac:dyDescent="0.2">
      <c r="A52" s="939" t="s">
        <v>7</v>
      </c>
      <c r="B52" s="927"/>
      <c r="C52" s="113">
        <v>2020296.82</v>
      </c>
    </row>
    <row r="53" spans="1:3" x14ac:dyDescent="0.2">
      <c r="A53" s="930" t="s">
        <v>210</v>
      </c>
      <c r="B53" s="931"/>
      <c r="C53" s="114">
        <f>SUM(C54:C55)</f>
        <v>32642.400000000001</v>
      </c>
    </row>
    <row r="54" spans="1:3" x14ac:dyDescent="0.2">
      <c r="A54" s="932" t="s">
        <v>217</v>
      </c>
      <c r="B54" s="933"/>
      <c r="C54" s="115">
        <v>4166.67</v>
      </c>
    </row>
    <row r="55" spans="1:3" x14ac:dyDescent="0.2">
      <c r="A55" s="932" t="s">
        <v>212</v>
      </c>
      <c r="B55" s="933"/>
      <c r="C55" s="115">
        <v>28475.73</v>
      </c>
    </row>
    <row r="56" spans="1:3" x14ac:dyDescent="0.2">
      <c r="A56" s="930" t="s">
        <v>214</v>
      </c>
      <c r="B56" s="931"/>
      <c r="C56" s="114">
        <f>SUM(C57:C58)</f>
        <v>0</v>
      </c>
    </row>
    <row r="57" spans="1:3" x14ac:dyDescent="0.2">
      <c r="A57" s="932" t="s">
        <v>215</v>
      </c>
      <c r="B57" s="933"/>
      <c r="C57" s="115"/>
    </row>
    <row r="58" spans="1:3" x14ac:dyDescent="0.2">
      <c r="A58" s="934" t="s">
        <v>212</v>
      </c>
      <c r="B58" s="935"/>
      <c r="C58" s="116"/>
    </row>
    <row r="59" spans="1:3" x14ac:dyDescent="0.2">
      <c r="A59" s="921" t="s">
        <v>8</v>
      </c>
      <c r="B59" s="922"/>
      <c r="C59" s="117">
        <f>C52+C53-C56</f>
        <v>2052939.22</v>
      </c>
    </row>
    <row r="60" spans="1:3" x14ac:dyDescent="0.2">
      <c r="A60" s="936" t="s">
        <v>218</v>
      </c>
      <c r="B60" s="937"/>
      <c r="C60" s="938"/>
    </row>
    <row r="61" spans="1:3" x14ac:dyDescent="0.2">
      <c r="A61" s="939" t="s">
        <v>7</v>
      </c>
      <c r="B61" s="927"/>
      <c r="C61" s="113"/>
    </row>
    <row r="62" spans="1:3" x14ac:dyDescent="0.2">
      <c r="A62" s="919" t="s">
        <v>219</v>
      </c>
      <c r="B62" s="920"/>
      <c r="C62" s="118"/>
    </row>
    <row r="63" spans="1:3" x14ac:dyDescent="0.2">
      <c r="A63" s="919" t="s">
        <v>220</v>
      </c>
      <c r="B63" s="920"/>
      <c r="C63" s="118"/>
    </row>
    <row r="64" spans="1:3" x14ac:dyDescent="0.2">
      <c r="A64" s="921" t="s">
        <v>8</v>
      </c>
      <c r="B64" s="922"/>
      <c r="C64" s="119">
        <f>C61+C62-C63</f>
        <v>0</v>
      </c>
    </row>
    <row r="65" spans="1:5" x14ac:dyDescent="0.2">
      <c r="A65" s="923" t="s">
        <v>221</v>
      </c>
      <c r="B65" s="924"/>
      <c r="C65" s="925"/>
    </row>
    <row r="66" spans="1:5" x14ac:dyDescent="0.2">
      <c r="A66" s="926" t="s">
        <v>7</v>
      </c>
      <c r="B66" s="927"/>
      <c r="C66" s="113">
        <f>C43-C52-C61</f>
        <v>0</v>
      </c>
    </row>
    <row r="67" spans="1:5" ht="13.5" thickBot="1" x14ac:dyDescent="0.25">
      <c r="A67" s="928" t="s">
        <v>8</v>
      </c>
      <c r="B67" s="929"/>
      <c r="C67" s="120">
        <f>C50-C59-C64</f>
        <v>20833.330000000075</v>
      </c>
    </row>
    <row r="75" spans="1:5" ht="15" x14ac:dyDescent="0.25">
      <c r="A75" s="914" t="s">
        <v>225</v>
      </c>
      <c r="B75" s="915"/>
      <c r="C75" s="915"/>
      <c r="D75" s="915"/>
      <c r="E75" s="915"/>
    </row>
    <row r="76" spans="1:5" ht="13.5" thickBot="1" x14ac:dyDescent="0.3">
      <c r="A76" s="121"/>
      <c r="B76" s="122"/>
      <c r="C76" s="122"/>
      <c r="D76" s="122"/>
      <c r="E76" s="122"/>
    </row>
    <row r="77" spans="1:5" ht="153.75" thickBot="1" x14ac:dyDescent="0.3">
      <c r="A77" s="123" t="s">
        <v>226</v>
      </c>
      <c r="B77" s="124" t="s">
        <v>227</v>
      </c>
      <c r="C77" s="124" t="s">
        <v>228</v>
      </c>
      <c r="D77" s="124" t="s">
        <v>229</v>
      </c>
      <c r="E77" s="125" t="s">
        <v>230</v>
      </c>
    </row>
    <row r="78" spans="1:5" ht="13.5" thickBot="1" x14ac:dyDescent="0.3">
      <c r="A78" s="126" t="s">
        <v>209</v>
      </c>
      <c r="B78" s="127"/>
      <c r="C78" s="127"/>
      <c r="D78" s="127"/>
      <c r="E78" s="128"/>
    </row>
    <row r="79" spans="1:5" ht="25.5" x14ac:dyDescent="0.25">
      <c r="A79" s="129" t="s">
        <v>231</v>
      </c>
      <c r="B79" s="130"/>
      <c r="C79" s="130"/>
      <c r="D79" s="130"/>
      <c r="E79" s="131">
        <f>B79+C79+D79</f>
        <v>0</v>
      </c>
    </row>
    <row r="80" spans="1:5" x14ac:dyDescent="0.25">
      <c r="A80" s="132" t="s">
        <v>219</v>
      </c>
      <c r="B80" s="133">
        <f>SUM(B81:B82)</f>
        <v>0</v>
      </c>
      <c r="C80" s="133">
        <f>SUM(C81:C82)</f>
        <v>0</v>
      </c>
      <c r="D80" s="133">
        <f>SUM(D81:D82)</f>
        <v>0</v>
      </c>
      <c r="E80" s="134">
        <f>SUM(E81:E82)</f>
        <v>0</v>
      </c>
    </row>
    <row r="81" spans="1:5" x14ac:dyDescent="0.25">
      <c r="A81" s="135" t="s">
        <v>232</v>
      </c>
      <c r="B81" s="136"/>
      <c r="C81" s="136"/>
      <c r="D81" s="136"/>
      <c r="E81" s="137">
        <f>B81+C81+D81</f>
        <v>0</v>
      </c>
    </row>
    <row r="82" spans="1:5" x14ac:dyDescent="0.25">
      <c r="A82" s="135" t="s">
        <v>233</v>
      </c>
      <c r="B82" s="136"/>
      <c r="C82" s="136"/>
      <c r="D82" s="136"/>
      <c r="E82" s="137">
        <f>B82+C82+D82</f>
        <v>0</v>
      </c>
    </row>
    <row r="83" spans="1:5" x14ac:dyDescent="0.25">
      <c r="A83" s="132" t="s">
        <v>220</v>
      </c>
      <c r="B83" s="133">
        <f>SUM(B84:B86)</f>
        <v>0</v>
      </c>
      <c r="C83" s="133">
        <f>SUM(C84:C86)</f>
        <v>0</v>
      </c>
      <c r="D83" s="133">
        <f>SUM(D84:D86)</f>
        <v>0</v>
      </c>
      <c r="E83" s="134">
        <f>SUM(E84:E86)</f>
        <v>0</v>
      </c>
    </row>
    <row r="84" spans="1:5" x14ac:dyDescent="0.25">
      <c r="A84" s="135" t="s">
        <v>234</v>
      </c>
      <c r="B84" s="136"/>
      <c r="C84" s="136"/>
      <c r="D84" s="136"/>
      <c r="E84" s="137">
        <f>B84+C84+D84</f>
        <v>0</v>
      </c>
    </row>
    <row r="85" spans="1:5" x14ac:dyDescent="0.25">
      <c r="A85" s="135" t="s">
        <v>235</v>
      </c>
      <c r="B85" s="136"/>
      <c r="C85" s="136"/>
      <c r="D85" s="136"/>
      <c r="E85" s="137">
        <f>B85+C85+D85</f>
        <v>0</v>
      </c>
    </row>
    <row r="86" spans="1:5" x14ac:dyDescent="0.25">
      <c r="A86" s="138" t="s">
        <v>236</v>
      </c>
      <c r="B86" s="136"/>
      <c r="C86" s="136"/>
      <c r="D86" s="136"/>
      <c r="E86" s="137">
        <f>B86+C86+D86</f>
        <v>0</v>
      </c>
    </row>
    <row r="87" spans="1:5" ht="26.25" thickBot="1" x14ac:dyDescent="0.3">
      <c r="A87" s="139" t="s">
        <v>237</v>
      </c>
      <c r="B87" s="140">
        <f>B79+B80-B83</f>
        <v>0</v>
      </c>
      <c r="C87" s="140">
        <f>C79+C80-C83</f>
        <v>0</v>
      </c>
      <c r="D87" s="140">
        <f>D79+D80-D83</f>
        <v>0</v>
      </c>
      <c r="E87" s="141">
        <f>E79+E80-E83</f>
        <v>0</v>
      </c>
    </row>
    <row r="88" spans="1:5" ht="13.5" thickBot="1" x14ac:dyDescent="0.3">
      <c r="A88" s="142" t="s">
        <v>238</v>
      </c>
      <c r="B88" s="143"/>
      <c r="C88" s="143"/>
      <c r="D88" s="143"/>
      <c r="E88" s="144"/>
    </row>
    <row r="89" spans="1:5" x14ac:dyDescent="0.25">
      <c r="A89" s="129" t="s">
        <v>239</v>
      </c>
      <c r="B89" s="130"/>
      <c r="C89" s="130"/>
      <c r="D89" s="130"/>
      <c r="E89" s="131">
        <f>B89+C89+D89</f>
        <v>0</v>
      </c>
    </row>
    <row r="90" spans="1:5" x14ac:dyDescent="0.25">
      <c r="A90" s="132" t="s">
        <v>219</v>
      </c>
      <c r="B90" s="145"/>
      <c r="C90" s="145"/>
      <c r="D90" s="145"/>
      <c r="E90" s="134">
        <f>SUM(B90:D90)</f>
        <v>0</v>
      </c>
    </row>
    <row r="91" spans="1:5" x14ac:dyDescent="0.25">
      <c r="A91" s="132" t="s">
        <v>220</v>
      </c>
      <c r="B91" s="145"/>
      <c r="C91" s="145"/>
      <c r="D91" s="145"/>
      <c r="E91" s="134">
        <f>SUM(B91:D91)</f>
        <v>0</v>
      </c>
    </row>
    <row r="92" spans="1:5" ht="13.5" thickBot="1" x14ac:dyDescent="0.3">
      <c r="A92" s="139" t="s">
        <v>240</v>
      </c>
      <c r="B92" s="140">
        <f>B89+B90-B91</f>
        <v>0</v>
      </c>
      <c r="C92" s="140">
        <f>C89+C90-C91</f>
        <v>0</v>
      </c>
      <c r="D92" s="140">
        <f>D89+D90-D91</f>
        <v>0</v>
      </c>
      <c r="E92" s="141">
        <f>E89+E90-E91</f>
        <v>0</v>
      </c>
    </row>
    <row r="93" spans="1:5" ht="13.5" thickBot="1" x14ac:dyDescent="0.3">
      <c r="A93" s="916" t="s">
        <v>221</v>
      </c>
      <c r="B93" s="917"/>
      <c r="C93" s="917"/>
      <c r="D93" s="917"/>
      <c r="E93" s="918"/>
    </row>
    <row r="94" spans="1:5" x14ac:dyDescent="0.2">
      <c r="A94" s="146" t="s">
        <v>7</v>
      </c>
      <c r="B94" s="147">
        <f>B79-B89</f>
        <v>0</v>
      </c>
      <c r="C94" s="147">
        <f>C79-C89</f>
        <v>0</v>
      </c>
      <c r="D94" s="147">
        <f>D79-D89</f>
        <v>0</v>
      </c>
      <c r="E94" s="147">
        <f>E79-E89</f>
        <v>0</v>
      </c>
    </row>
    <row r="95" spans="1:5" ht="13.5" thickBot="1" x14ac:dyDescent="0.25">
      <c r="A95" s="148" t="s">
        <v>8</v>
      </c>
      <c r="B95" s="149">
        <f>B87-B92</f>
        <v>0</v>
      </c>
      <c r="C95" s="149">
        <f>C87-C92</f>
        <v>0</v>
      </c>
      <c r="D95" s="149">
        <f>D87-D92</f>
        <v>0</v>
      </c>
      <c r="E95" s="149">
        <f>E87-E92</f>
        <v>0</v>
      </c>
    </row>
    <row r="100" spans="1:9" ht="48" customHeight="1" x14ac:dyDescent="0.25">
      <c r="A100" s="912" t="s">
        <v>241</v>
      </c>
      <c r="B100" s="912"/>
      <c r="C100" s="912"/>
      <c r="D100" s="912"/>
    </row>
    <row r="101" spans="1:9" ht="13.5" thickBot="1" x14ac:dyDescent="0.25">
      <c r="A101" s="897"/>
      <c r="B101" s="898"/>
      <c r="C101" s="898"/>
    </row>
    <row r="102" spans="1:9" x14ac:dyDescent="0.2">
      <c r="A102" s="150" t="s">
        <v>242</v>
      </c>
      <c r="B102" s="151" t="s">
        <v>7</v>
      </c>
      <c r="C102" s="151" t="s">
        <v>8</v>
      </c>
      <c r="D102" s="152" t="s">
        <v>243</v>
      </c>
    </row>
    <row r="103" spans="1:9" x14ac:dyDescent="0.2">
      <c r="A103" s="153" t="s">
        <v>244</v>
      </c>
      <c r="B103" s="154">
        <v>0</v>
      </c>
      <c r="C103" s="154">
        <v>0</v>
      </c>
      <c r="D103" s="155" t="s">
        <v>17</v>
      </c>
    </row>
    <row r="104" spans="1:9" x14ac:dyDescent="0.2">
      <c r="A104" s="156" t="s">
        <v>245</v>
      </c>
      <c r="B104" s="157"/>
      <c r="C104" s="157"/>
      <c r="D104" s="158"/>
    </row>
    <row r="105" spans="1:9" ht="13.5" thickBot="1" x14ac:dyDescent="0.25">
      <c r="A105" s="159" t="s">
        <v>246</v>
      </c>
      <c r="B105" s="160">
        <v>0</v>
      </c>
      <c r="C105" s="161">
        <v>0</v>
      </c>
      <c r="D105" s="162" t="s">
        <v>17</v>
      </c>
    </row>
    <row r="108" spans="1:9" ht="15" x14ac:dyDescent="0.25">
      <c r="A108" s="912" t="s">
        <v>247</v>
      </c>
      <c r="B108" s="913"/>
      <c r="C108" s="913"/>
      <c r="D108" s="810"/>
      <c r="E108" s="810"/>
      <c r="F108" s="810"/>
      <c r="G108" s="810"/>
    </row>
    <row r="109" spans="1:9" ht="13.5" thickBot="1" x14ac:dyDescent="0.25">
      <c r="A109" s="897"/>
      <c r="B109" s="898"/>
      <c r="C109" s="898"/>
    </row>
    <row r="110" spans="1:9" ht="13.5" customHeight="1" x14ac:dyDescent="0.2">
      <c r="A110" s="907"/>
      <c r="B110" s="909" t="s">
        <v>248</v>
      </c>
      <c r="C110" s="910"/>
      <c r="D110" s="910"/>
      <c r="E110" s="910"/>
      <c r="F110" s="911"/>
      <c r="G110" s="909" t="s">
        <v>249</v>
      </c>
      <c r="H110" s="910"/>
      <c r="I110" s="911"/>
    </row>
    <row r="111" spans="1:9" ht="38.25" x14ac:dyDescent="0.2">
      <c r="A111" s="908"/>
      <c r="B111" s="163" t="s">
        <v>250</v>
      </c>
      <c r="C111" s="164" t="s">
        <v>251</v>
      </c>
      <c r="D111" s="164" t="s">
        <v>252</v>
      </c>
      <c r="E111" s="164" t="s">
        <v>253</v>
      </c>
      <c r="F111" s="165" t="s">
        <v>254</v>
      </c>
      <c r="G111" s="166" t="s">
        <v>255</v>
      </c>
      <c r="H111" s="167" t="s">
        <v>256</v>
      </c>
      <c r="I111" s="168" t="s">
        <v>257</v>
      </c>
    </row>
    <row r="112" spans="1:9" x14ac:dyDescent="0.2">
      <c r="A112" s="169" t="s">
        <v>7</v>
      </c>
      <c r="B112" s="170"/>
      <c r="C112" s="171"/>
      <c r="D112" s="171"/>
      <c r="E112" s="172">
        <v>3271330.15</v>
      </c>
      <c r="F112" s="173"/>
      <c r="G112" s="174"/>
      <c r="H112" s="171"/>
      <c r="I112" s="175"/>
    </row>
    <row r="113" spans="1:9" ht="38.25" x14ac:dyDescent="0.2">
      <c r="A113" s="176" t="s">
        <v>258</v>
      </c>
      <c r="B113" s="177"/>
      <c r="C113" s="178">
        <v>598.13</v>
      </c>
      <c r="D113" s="178"/>
      <c r="E113" s="172">
        <v>212166.38</v>
      </c>
      <c r="F113" s="173"/>
      <c r="G113" s="174"/>
      <c r="H113" s="178"/>
      <c r="I113" s="179"/>
    </row>
    <row r="114" spans="1:9" ht="39" thickBot="1" x14ac:dyDescent="0.25">
      <c r="A114" s="180" t="s">
        <v>259</v>
      </c>
      <c r="B114" s="181"/>
      <c r="C114" s="182"/>
      <c r="D114" s="182"/>
      <c r="E114" s="183"/>
      <c r="F114" s="184"/>
      <c r="G114" s="185"/>
      <c r="H114" s="182"/>
      <c r="I114" s="186"/>
    </row>
    <row r="115" spans="1:9" ht="13.5" thickBot="1" x14ac:dyDescent="0.25">
      <c r="A115" s="187" t="s">
        <v>8</v>
      </c>
      <c r="B115" s="188">
        <f t="shared" ref="B115:I115" si="9">B112+B113-B114</f>
        <v>0</v>
      </c>
      <c r="C115" s="189">
        <f t="shared" si="9"/>
        <v>598.13</v>
      </c>
      <c r="D115" s="189">
        <f t="shared" si="9"/>
        <v>0</v>
      </c>
      <c r="E115" s="190">
        <f t="shared" si="9"/>
        <v>3483496.53</v>
      </c>
      <c r="F115" s="191">
        <f t="shared" si="9"/>
        <v>0</v>
      </c>
      <c r="G115" s="192">
        <f t="shared" si="9"/>
        <v>0</v>
      </c>
      <c r="H115" s="190">
        <f t="shared" si="9"/>
        <v>0</v>
      </c>
      <c r="I115" s="191">
        <f t="shared" si="9"/>
        <v>0</v>
      </c>
    </row>
    <row r="118" spans="1:9" ht="15" x14ac:dyDescent="0.25">
      <c r="A118" s="912" t="s">
        <v>260</v>
      </c>
      <c r="B118" s="913"/>
      <c r="C118" s="913"/>
    </row>
    <row r="119" spans="1:9" ht="13.5" thickBot="1" x14ac:dyDescent="0.25">
      <c r="A119" s="897"/>
      <c r="B119" s="898"/>
      <c r="C119" s="898"/>
    </row>
    <row r="120" spans="1:9" x14ac:dyDescent="0.2">
      <c r="A120" s="193" t="s">
        <v>242</v>
      </c>
      <c r="B120" s="151" t="s">
        <v>7</v>
      </c>
      <c r="C120" s="152" t="s">
        <v>8</v>
      </c>
    </row>
    <row r="121" spans="1:9" ht="26.25" thickBot="1" x14ac:dyDescent="0.25">
      <c r="A121" s="194" t="s">
        <v>261</v>
      </c>
      <c r="B121" s="195">
        <v>9530492.7699999996</v>
      </c>
      <c r="C121" s="196">
        <v>9134306.1999999993</v>
      </c>
    </row>
    <row r="125" spans="1:9" ht="50.25" customHeight="1" x14ac:dyDescent="0.25">
      <c r="A125" s="912" t="s">
        <v>262</v>
      </c>
      <c r="B125" s="913"/>
      <c r="C125" s="913"/>
      <c r="D125" s="810"/>
    </row>
    <row r="126" spans="1:9" ht="13.5" thickBot="1" x14ac:dyDescent="0.25">
      <c r="A126" s="897"/>
      <c r="B126" s="898"/>
      <c r="C126" s="898"/>
    </row>
    <row r="127" spans="1:9" x14ac:dyDescent="0.2">
      <c r="A127" s="899" t="s">
        <v>226</v>
      </c>
      <c r="B127" s="900"/>
      <c r="C127" s="151" t="s">
        <v>7</v>
      </c>
      <c r="D127" s="152" t="s">
        <v>8</v>
      </c>
    </row>
    <row r="128" spans="1:9" ht="66" customHeight="1" x14ac:dyDescent="0.2">
      <c r="A128" s="901" t="s">
        <v>263</v>
      </c>
      <c r="B128" s="902"/>
      <c r="C128" s="154">
        <f>SUM(C130:C134)</f>
        <v>0</v>
      </c>
      <c r="D128" s="197">
        <f>SUM(D130:D134)</f>
        <v>0</v>
      </c>
    </row>
    <row r="129" spans="1:4" x14ac:dyDescent="0.2">
      <c r="A129" s="903" t="s">
        <v>245</v>
      </c>
      <c r="B129" s="904"/>
      <c r="C129" s="198"/>
      <c r="D129" s="199"/>
    </row>
    <row r="130" spans="1:4" x14ac:dyDescent="0.2">
      <c r="A130" s="905" t="s">
        <v>201</v>
      </c>
      <c r="B130" s="906"/>
      <c r="C130" s="200">
        <v>0</v>
      </c>
      <c r="D130" s="201">
        <v>0</v>
      </c>
    </row>
    <row r="131" spans="1:4" x14ac:dyDescent="0.2">
      <c r="A131" s="891" t="s">
        <v>203</v>
      </c>
      <c r="B131" s="892"/>
      <c r="C131" s="96">
        <v>0</v>
      </c>
      <c r="D131" s="97">
        <v>0</v>
      </c>
    </row>
    <row r="132" spans="1:4" x14ac:dyDescent="0.2">
      <c r="A132" s="891" t="s">
        <v>204</v>
      </c>
      <c r="B132" s="892"/>
      <c r="C132" s="96">
        <v>0</v>
      </c>
      <c r="D132" s="97">
        <v>0</v>
      </c>
    </row>
    <row r="133" spans="1:4" x14ac:dyDescent="0.2">
      <c r="A133" s="891" t="s">
        <v>205</v>
      </c>
      <c r="B133" s="892"/>
      <c r="C133" s="96">
        <v>0</v>
      </c>
      <c r="D133" s="97">
        <v>0</v>
      </c>
    </row>
    <row r="134" spans="1:4" ht="13.5" thickBot="1" x14ac:dyDescent="0.25">
      <c r="A134" s="893" t="s">
        <v>206</v>
      </c>
      <c r="B134" s="894"/>
      <c r="C134" s="202">
        <v>0</v>
      </c>
      <c r="D134" s="203">
        <v>0</v>
      </c>
    </row>
    <row r="152" spans="1:9" ht="15" x14ac:dyDescent="0.25">
      <c r="A152" s="784" t="s">
        <v>264</v>
      </c>
      <c r="B152" s="849"/>
      <c r="C152" s="849"/>
      <c r="D152" s="849"/>
      <c r="E152" s="849"/>
      <c r="F152" s="849"/>
      <c r="G152" s="849"/>
      <c r="H152" s="849"/>
      <c r="I152" s="849"/>
    </row>
    <row r="153" spans="1:9" ht="13.5" thickBot="1" x14ac:dyDescent="0.3">
      <c r="B153" s="204"/>
      <c r="C153" s="204"/>
      <c r="D153" s="204"/>
      <c r="E153" s="204" t="s">
        <v>265</v>
      </c>
      <c r="F153" s="205"/>
      <c r="G153" s="205"/>
      <c r="H153" s="205"/>
      <c r="I153" s="205"/>
    </row>
    <row r="154" spans="1:9" ht="109.15" customHeight="1" thickBot="1" x14ac:dyDescent="0.3">
      <c r="A154" s="847"/>
      <c r="B154" s="895"/>
      <c r="C154" s="206" t="s">
        <v>266</v>
      </c>
      <c r="D154" s="207" t="s">
        <v>267</v>
      </c>
      <c r="E154" s="206" t="s">
        <v>268</v>
      </c>
      <c r="F154" s="208" t="s">
        <v>269</v>
      </c>
      <c r="G154" s="206" t="s">
        <v>270</v>
      </c>
      <c r="H154" s="209" t="s">
        <v>271</v>
      </c>
      <c r="I154" s="210" t="s">
        <v>272</v>
      </c>
    </row>
    <row r="155" spans="1:9" x14ac:dyDescent="0.25">
      <c r="A155" s="880" t="s">
        <v>273</v>
      </c>
      <c r="B155" s="896"/>
      <c r="C155" s="211"/>
      <c r="D155" s="212"/>
      <c r="E155" s="213"/>
      <c r="F155" s="212"/>
      <c r="G155" s="213"/>
      <c r="H155" s="213"/>
      <c r="I155" s="214"/>
    </row>
    <row r="156" spans="1:9" x14ac:dyDescent="0.25">
      <c r="A156" s="215"/>
      <c r="B156" s="216" t="s">
        <v>274</v>
      </c>
      <c r="C156" s="217"/>
      <c r="D156" s="218"/>
      <c r="E156" s="219"/>
      <c r="F156" s="218"/>
      <c r="G156" s="219"/>
      <c r="H156" s="219"/>
      <c r="I156" s="220"/>
    </row>
    <row r="157" spans="1:9" x14ac:dyDescent="0.25">
      <c r="A157" s="174" t="s">
        <v>142</v>
      </c>
      <c r="B157" s="221"/>
      <c r="C157" s="222"/>
      <c r="D157" s="223"/>
      <c r="E157" s="224"/>
      <c r="F157" s="223"/>
      <c r="G157" s="224"/>
      <c r="H157" s="224"/>
      <c r="I157" s="173"/>
    </row>
    <row r="158" spans="1:9" x14ac:dyDescent="0.25">
      <c r="A158" s="174" t="s">
        <v>164</v>
      </c>
      <c r="B158" s="221"/>
      <c r="C158" s="222"/>
      <c r="D158" s="223"/>
      <c r="E158" s="224"/>
      <c r="F158" s="223"/>
      <c r="G158" s="224"/>
      <c r="H158" s="224"/>
      <c r="I158" s="173"/>
    </row>
    <row r="159" spans="1:9" ht="13.5" thickBot="1" x14ac:dyDescent="0.3">
      <c r="A159" s="225" t="s">
        <v>275</v>
      </c>
      <c r="B159" s="226"/>
      <c r="C159" s="227"/>
      <c r="D159" s="228"/>
      <c r="E159" s="229"/>
      <c r="F159" s="228"/>
      <c r="G159" s="229"/>
      <c r="H159" s="229"/>
      <c r="I159" s="230"/>
    </row>
    <row r="160" spans="1:9" ht="13.5" thickBot="1" x14ac:dyDescent="0.3">
      <c r="A160" s="231"/>
      <c r="B160" s="232" t="s">
        <v>276</v>
      </c>
      <c r="C160" s="233"/>
      <c r="D160" s="233"/>
      <c r="E160" s="233">
        <f>SUM(E157:E159)</f>
        <v>0</v>
      </c>
      <c r="F160" s="233">
        <f>SUM(F157:F159)</f>
        <v>0</v>
      </c>
      <c r="G160" s="233">
        <f>SUM(G157:G159)</f>
        <v>0</v>
      </c>
      <c r="H160" s="233"/>
      <c r="I160" s="233"/>
    </row>
    <row r="161" spans="1:9" ht="105.6" customHeight="1" thickBot="1" x14ac:dyDescent="0.3">
      <c r="A161" s="847"/>
      <c r="B161" s="848"/>
      <c r="C161" s="206" t="s">
        <v>266</v>
      </c>
      <c r="D161" s="207" t="s">
        <v>267</v>
      </c>
      <c r="E161" s="206" t="s">
        <v>268</v>
      </c>
      <c r="F161" s="208" t="s">
        <v>269</v>
      </c>
      <c r="G161" s="206" t="s">
        <v>270</v>
      </c>
      <c r="H161" s="206" t="s">
        <v>277</v>
      </c>
      <c r="I161" s="206" t="s">
        <v>278</v>
      </c>
    </row>
    <row r="162" spans="1:9" x14ac:dyDescent="0.25">
      <c r="A162" s="880" t="s">
        <v>7</v>
      </c>
      <c r="B162" s="881"/>
      <c r="C162" s="234"/>
      <c r="D162" s="235"/>
      <c r="E162" s="236"/>
      <c r="F162" s="235"/>
      <c r="G162" s="236"/>
      <c r="H162" s="236"/>
      <c r="I162" s="237"/>
    </row>
    <row r="163" spans="1:9" x14ac:dyDescent="0.25">
      <c r="A163" s="238"/>
      <c r="B163" s="239" t="s">
        <v>274</v>
      </c>
      <c r="C163" s="217"/>
      <c r="D163" s="218"/>
      <c r="E163" s="219"/>
      <c r="F163" s="218"/>
      <c r="G163" s="219"/>
      <c r="H163" s="219"/>
      <c r="I163" s="220"/>
    </row>
    <row r="164" spans="1:9" x14ac:dyDescent="0.25">
      <c r="A164" s="174" t="s">
        <v>142</v>
      </c>
      <c r="B164" s="221"/>
      <c r="C164" s="222"/>
      <c r="D164" s="223"/>
      <c r="E164" s="224"/>
      <c r="F164" s="223"/>
      <c r="G164" s="224"/>
      <c r="H164" s="224"/>
      <c r="I164" s="173"/>
    </row>
    <row r="165" spans="1:9" x14ac:dyDescent="0.25">
      <c r="A165" s="174" t="s">
        <v>164</v>
      </c>
      <c r="B165" s="221"/>
      <c r="C165" s="222"/>
      <c r="D165" s="223"/>
      <c r="E165" s="224"/>
      <c r="F165" s="223"/>
      <c r="G165" s="224"/>
      <c r="H165" s="224"/>
      <c r="I165" s="173"/>
    </row>
    <row r="166" spans="1:9" ht="13.5" thickBot="1" x14ac:dyDescent="0.3">
      <c r="A166" s="225" t="s">
        <v>275</v>
      </c>
      <c r="B166" s="226"/>
      <c r="C166" s="227"/>
      <c r="D166" s="228"/>
      <c r="E166" s="229"/>
      <c r="F166" s="228"/>
      <c r="G166" s="229"/>
      <c r="H166" s="229"/>
      <c r="I166" s="230"/>
    </row>
    <row r="167" spans="1:9" ht="13.5" thickBot="1" x14ac:dyDescent="0.3">
      <c r="A167" s="231"/>
      <c r="B167" s="232" t="s">
        <v>276</v>
      </c>
      <c r="C167" s="233"/>
      <c r="D167" s="240"/>
      <c r="E167" s="233">
        <f>SUM(E164:E166)</f>
        <v>0</v>
      </c>
      <c r="F167" s="233">
        <f>SUM(F164:F166)</f>
        <v>0</v>
      </c>
      <c r="G167" s="233">
        <f>SUM(G164:G166)</f>
        <v>0</v>
      </c>
      <c r="H167" s="233"/>
      <c r="I167" s="241"/>
    </row>
    <row r="170" spans="1:9" x14ac:dyDescent="0.25">
      <c r="A170" s="882" t="s">
        <v>279</v>
      </c>
      <c r="B170" s="883"/>
      <c r="C170" s="883"/>
      <c r="D170" s="883"/>
      <c r="E170" s="883"/>
      <c r="F170" s="883"/>
      <c r="G170" s="883"/>
      <c r="H170" s="883"/>
      <c r="I170" s="883"/>
    </row>
    <row r="171" spans="1:9" ht="13.5" thickBot="1" x14ac:dyDescent="0.3">
      <c r="A171" s="242"/>
      <c r="B171" s="242"/>
      <c r="C171" s="242"/>
      <c r="D171" s="242"/>
      <c r="E171" s="242"/>
      <c r="F171" s="242"/>
      <c r="G171" s="242"/>
      <c r="H171" s="242"/>
      <c r="I171" s="242"/>
    </row>
    <row r="172" spans="1:9" ht="13.5" thickBot="1" x14ac:dyDescent="0.3">
      <c r="A172" s="884" t="s">
        <v>280</v>
      </c>
      <c r="B172" s="885"/>
      <c r="C172" s="885"/>
      <c r="D172" s="886"/>
      <c r="E172" s="779" t="s">
        <v>7</v>
      </c>
      <c r="F172" s="624" t="s">
        <v>281</v>
      </c>
      <c r="G172" s="625"/>
      <c r="H172" s="626"/>
      <c r="I172" s="712" t="s">
        <v>8</v>
      </c>
    </row>
    <row r="173" spans="1:9" ht="13.5" thickBot="1" x14ac:dyDescent="0.3">
      <c r="A173" s="887"/>
      <c r="B173" s="888"/>
      <c r="C173" s="888"/>
      <c r="D173" s="889"/>
      <c r="E173" s="780"/>
      <c r="F173" s="243" t="s">
        <v>219</v>
      </c>
      <c r="G173" s="244" t="s">
        <v>282</v>
      </c>
      <c r="H173" s="243" t="s">
        <v>283</v>
      </c>
      <c r="I173" s="890"/>
    </row>
    <row r="174" spans="1:9" ht="12.75" customHeight="1" x14ac:dyDescent="0.25">
      <c r="A174" s="245">
        <v>1</v>
      </c>
      <c r="B174" s="811" t="s">
        <v>284</v>
      </c>
      <c r="C174" s="870"/>
      <c r="D174" s="812"/>
      <c r="E174" s="246"/>
      <c r="F174" s="247"/>
      <c r="G174" s="247"/>
      <c r="H174" s="247"/>
      <c r="I174" s="248">
        <f>E174+F174-G174-H174</f>
        <v>0</v>
      </c>
    </row>
    <row r="175" spans="1:9" x14ac:dyDescent="0.25">
      <c r="A175" s="249"/>
      <c r="B175" s="871" t="s">
        <v>285</v>
      </c>
      <c r="C175" s="872"/>
      <c r="D175" s="873"/>
      <c r="E175" s="250"/>
      <c r="F175" s="251"/>
      <c r="G175" s="251"/>
      <c r="H175" s="251"/>
      <c r="I175" s="252">
        <f>E175+F175-G175-H175</f>
        <v>0</v>
      </c>
    </row>
    <row r="176" spans="1:9" x14ac:dyDescent="0.25">
      <c r="A176" s="253" t="s">
        <v>286</v>
      </c>
      <c r="B176" s="874" t="s">
        <v>287</v>
      </c>
      <c r="C176" s="875"/>
      <c r="D176" s="876"/>
      <c r="E176" s="254">
        <v>42266521.020000003</v>
      </c>
      <c r="F176" s="255">
        <v>45947662.259999998</v>
      </c>
      <c r="G176" s="255">
        <v>633404.49</v>
      </c>
      <c r="H176" s="255">
        <v>41633116.530000001</v>
      </c>
      <c r="I176" s="256">
        <f>E176+F176-G176-H176</f>
        <v>45947662.260000005</v>
      </c>
    </row>
    <row r="177" spans="1:9" x14ac:dyDescent="0.25">
      <c r="A177" s="253"/>
      <c r="B177" s="871" t="s">
        <v>288</v>
      </c>
      <c r="C177" s="872"/>
      <c r="D177" s="873"/>
      <c r="E177" s="257"/>
      <c r="F177" s="255"/>
      <c r="G177" s="255"/>
      <c r="H177" s="255"/>
      <c r="I177" s="255">
        <f>E177+F177-G177-H177</f>
        <v>0</v>
      </c>
    </row>
    <row r="178" spans="1:9" ht="13.5" thickBot="1" x14ac:dyDescent="0.3">
      <c r="A178" s="258" t="s">
        <v>289</v>
      </c>
      <c r="B178" s="874" t="s">
        <v>290</v>
      </c>
      <c r="C178" s="875"/>
      <c r="D178" s="876"/>
      <c r="E178" s="254">
        <v>17139759.800000001</v>
      </c>
      <c r="F178" s="255">
        <v>19228328.100000001</v>
      </c>
      <c r="G178" s="255">
        <v>427897.71</v>
      </c>
      <c r="H178" s="255">
        <v>16711862.09</v>
      </c>
      <c r="I178" s="251">
        <f>E178+F178-G178-H178</f>
        <v>19228328.100000005</v>
      </c>
    </row>
    <row r="179" spans="1:9" ht="13.5" thickBot="1" x14ac:dyDescent="0.3">
      <c r="A179" s="877" t="s">
        <v>291</v>
      </c>
      <c r="B179" s="878"/>
      <c r="C179" s="878"/>
      <c r="D179" s="879"/>
      <c r="E179" s="259">
        <f>E174+E176+E178</f>
        <v>59406280.820000008</v>
      </c>
      <c r="F179" s="259">
        <f>F174+F176+F178</f>
        <v>65175990.359999999</v>
      </c>
      <c r="G179" s="259">
        <f>G174+G176+G178</f>
        <v>1061302.2</v>
      </c>
      <c r="H179" s="259">
        <f>H174+H176+H178</f>
        <v>58344978.620000005</v>
      </c>
      <c r="I179" s="260">
        <f>I174+I176+I178</f>
        <v>65175990.360000014</v>
      </c>
    </row>
    <row r="180" spans="1:9" x14ac:dyDescent="0.2">
      <c r="A180" s="112"/>
      <c r="B180" s="112"/>
      <c r="C180" s="112"/>
      <c r="D180" s="112"/>
      <c r="E180" s="112"/>
      <c r="F180" s="112"/>
      <c r="G180" s="112"/>
      <c r="H180" s="112"/>
      <c r="I180" s="112"/>
    </row>
    <row r="181" spans="1:9" x14ac:dyDescent="0.2">
      <c r="A181" s="261" t="s">
        <v>292</v>
      </c>
      <c r="B181" s="112"/>
      <c r="C181" s="112"/>
      <c r="D181" s="112"/>
      <c r="E181" s="112"/>
      <c r="F181" s="112"/>
      <c r="G181" s="112"/>
      <c r="H181" s="112"/>
      <c r="I181" s="112"/>
    </row>
    <row r="182" spans="1:9" x14ac:dyDescent="0.2">
      <c r="A182" s="261" t="s">
        <v>293</v>
      </c>
      <c r="B182" s="112"/>
      <c r="C182" s="112"/>
      <c r="D182" s="112"/>
      <c r="E182" s="112"/>
      <c r="F182" s="112"/>
      <c r="G182" s="112"/>
      <c r="H182" s="112"/>
      <c r="I182" s="112"/>
    </row>
    <row r="184" spans="1:9" ht="15" x14ac:dyDescent="0.25">
      <c r="A184" s="839" t="s">
        <v>294</v>
      </c>
      <c r="B184" s="839"/>
      <c r="C184" s="839"/>
      <c r="D184" s="839"/>
      <c r="E184" s="839"/>
      <c r="F184" s="839"/>
      <c r="G184" s="839"/>
    </row>
    <row r="185" spans="1:9" ht="13.5" thickBot="1" x14ac:dyDescent="0.3">
      <c r="A185" s="262"/>
      <c r="B185" s="263"/>
      <c r="C185" s="264"/>
      <c r="D185" s="264"/>
      <c r="E185" s="264"/>
      <c r="F185" s="264"/>
      <c r="G185" s="264"/>
    </row>
    <row r="186" spans="1:9" ht="13.5" thickBot="1" x14ac:dyDescent="0.3">
      <c r="A186" s="781" t="s">
        <v>295</v>
      </c>
      <c r="B186" s="867"/>
      <c r="C186" s="265" t="s">
        <v>296</v>
      </c>
      <c r="D186" s="266" t="s">
        <v>297</v>
      </c>
      <c r="E186" s="267" t="s">
        <v>298</v>
      </c>
      <c r="F186" s="266" t="s">
        <v>299</v>
      </c>
      <c r="G186" s="268" t="s">
        <v>300</v>
      </c>
    </row>
    <row r="187" spans="1:9" ht="26.25" customHeight="1" x14ac:dyDescent="0.25">
      <c r="A187" s="868" t="s">
        <v>301</v>
      </c>
      <c r="B187" s="869"/>
      <c r="C187" s="269"/>
      <c r="D187" s="269"/>
      <c r="E187" s="269"/>
      <c r="F187" s="269"/>
      <c r="G187" s="270">
        <f>C187+D187-E187-F187</f>
        <v>0</v>
      </c>
    </row>
    <row r="188" spans="1:9" ht="25.5" customHeight="1" x14ac:dyDescent="0.25">
      <c r="A188" s="863" t="s">
        <v>302</v>
      </c>
      <c r="B188" s="864"/>
      <c r="C188" s="271"/>
      <c r="D188" s="271"/>
      <c r="E188" s="271"/>
      <c r="F188" s="271"/>
      <c r="G188" s="272">
        <f t="shared" ref="G188:G195" si="10">C188+D188-E188-F188</f>
        <v>0</v>
      </c>
    </row>
    <row r="189" spans="1:9" x14ac:dyDescent="0.25">
      <c r="A189" s="863" t="s">
        <v>303</v>
      </c>
      <c r="B189" s="864"/>
      <c r="C189" s="271"/>
      <c r="D189" s="271"/>
      <c r="E189" s="271"/>
      <c r="F189" s="271"/>
      <c r="G189" s="272">
        <f t="shared" si="10"/>
        <v>0</v>
      </c>
    </row>
    <row r="190" spans="1:9" x14ac:dyDescent="0.25">
      <c r="A190" s="863" t="s">
        <v>304</v>
      </c>
      <c r="B190" s="864"/>
      <c r="C190" s="271"/>
      <c r="D190" s="271"/>
      <c r="E190" s="271"/>
      <c r="F190" s="271"/>
      <c r="G190" s="272">
        <f t="shared" si="10"/>
        <v>0</v>
      </c>
    </row>
    <row r="191" spans="1:9" ht="38.25" customHeight="1" x14ac:dyDescent="0.25">
      <c r="A191" s="863" t="s">
        <v>305</v>
      </c>
      <c r="B191" s="864"/>
      <c r="C191" s="271"/>
      <c r="D191" s="271"/>
      <c r="E191" s="271"/>
      <c r="F191" s="271"/>
      <c r="G191" s="272">
        <f t="shared" si="10"/>
        <v>0</v>
      </c>
    </row>
    <row r="192" spans="1:9" ht="32.25" customHeight="1" x14ac:dyDescent="0.25">
      <c r="A192" s="673" t="s">
        <v>306</v>
      </c>
      <c r="B192" s="864"/>
      <c r="C192" s="271">
        <v>42231941.299999997</v>
      </c>
      <c r="D192" s="271">
        <v>52109178.299999997</v>
      </c>
      <c r="E192" s="271">
        <v>812408</v>
      </c>
      <c r="F192" s="271">
        <v>41419533.299999997</v>
      </c>
      <c r="G192" s="272">
        <f t="shared" si="10"/>
        <v>52109178.299999997</v>
      </c>
    </row>
    <row r="193" spans="1:7" x14ac:dyDescent="0.25">
      <c r="A193" s="673" t="s">
        <v>307</v>
      </c>
      <c r="B193" s="864"/>
      <c r="C193" s="271"/>
      <c r="D193" s="271"/>
      <c r="E193" s="271"/>
      <c r="F193" s="271"/>
      <c r="G193" s="272">
        <f t="shared" si="10"/>
        <v>0</v>
      </c>
    </row>
    <row r="194" spans="1:7" ht="24.75" customHeight="1" thickBot="1" x14ac:dyDescent="0.3">
      <c r="A194" s="673" t="s">
        <v>308</v>
      </c>
      <c r="B194" s="864"/>
      <c r="C194" s="271"/>
      <c r="D194" s="271"/>
      <c r="E194" s="271"/>
      <c r="F194" s="271"/>
      <c r="G194" s="272">
        <f t="shared" si="10"/>
        <v>0</v>
      </c>
    </row>
    <row r="195" spans="1:7" ht="27.75" customHeight="1" thickBot="1" x14ac:dyDescent="0.3">
      <c r="A195" s="627" t="s">
        <v>309</v>
      </c>
      <c r="B195" s="830"/>
      <c r="C195" s="273">
        <v>35442.25</v>
      </c>
      <c r="D195" s="273"/>
      <c r="E195" s="273"/>
      <c r="F195" s="273">
        <v>35442.25</v>
      </c>
      <c r="G195" s="274">
        <f t="shared" si="10"/>
        <v>0</v>
      </c>
    </row>
    <row r="196" spans="1:7" x14ac:dyDescent="0.25">
      <c r="A196" s="865" t="s">
        <v>310</v>
      </c>
      <c r="B196" s="866"/>
      <c r="C196" s="275">
        <f>SUM(C197:C216)</f>
        <v>22938887.120000001</v>
      </c>
      <c r="D196" s="275">
        <f>SUM(D197:D216)</f>
        <v>31814314.399999999</v>
      </c>
      <c r="E196" s="275">
        <f>SUM(E197:E216)</f>
        <v>904680.45</v>
      </c>
      <c r="F196" s="275">
        <f>SUM(F197:F216)</f>
        <v>22034206.669999998</v>
      </c>
      <c r="G196" s="276">
        <f>SUM(G197:G216)</f>
        <v>31814314.400000002</v>
      </c>
    </row>
    <row r="197" spans="1:7" x14ac:dyDescent="0.25">
      <c r="A197" s="684" t="s">
        <v>311</v>
      </c>
      <c r="B197" s="824"/>
      <c r="C197" s="277">
        <v>3258546.5</v>
      </c>
      <c r="D197" s="277">
        <v>3549173</v>
      </c>
      <c r="E197" s="278"/>
      <c r="F197" s="278">
        <v>3258546.5</v>
      </c>
      <c r="G197" s="279">
        <f t="shared" ref="G197:G216" si="11">C197+D197-E197-F197</f>
        <v>3549173</v>
      </c>
    </row>
    <row r="198" spans="1:7" x14ac:dyDescent="0.25">
      <c r="A198" s="684" t="s">
        <v>312</v>
      </c>
      <c r="B198" s="824"/>
      <c r="C198" s="277"/>
      <c r="D198" s="277"/>
      <c r="E198" s="278"/>
      <c r="F198" s="278"/>
      <c r="G198" s="279">
        <f t="shared" si="11"/>
        <v>0</v>
      </c>
    </row>
    <row r="199" spans="1:7" ht="13.5" customHeight="1" x14ac:dyDescent="0.25">
      <c r="A199" s="684" t="s">
        <v>313</v>
      </c>
      <c r="B199" s="824"/>
      <c r="C199" s="277">
        <v>57452</v>
      </c>
      <c r="D199" s="277"/>
      <c r="E199" s="278"/>
      <c r="F199" s="278">
        <v>57452</v>
      </c>
      <c r="G199" s="279">
        <f t="shared" si="11"/>
        <v>0</v>
      </c>
    </row>
    <row r="200" spans="1:7" ht="43.5" customHeight="1" x14ac:dyDescent="0.25">
      <c r="A200" s="828" t="s">
        <v>314</v>
      </c>
      <c r="B200" s="824"/>
      <c r="C200" s="277"/>
      <c r="D200" s="277"/>
      <c r="E200" s="278"/>
      <c r="F200" s="278"/>
      <c r="G200" s="279">
        <f t="shared" si="11"/>
        <v>0</v>
      </c>
    </row>
    <row r="201" spans="1:7" x14ac:dyDescent="0.25">
      <c r="A201" s="662" t="s">
        <v>315</v>
      </c>
      <c r="B201" s="824"/>
      <c r="C201" s="277"/>
      <c r="D201" s="277">
        <v>32000</v>
      </c>
      <c r="E201" s="278"/>
      <c r="F201" s="278"/>
      <c r="G201" s="279">
        <f t="shared" si="11"/>
        <v>32000</v>
      </c>
    </row>
    <row r="202" spans="1:7" x14ac:dyDescent="0.25">
      <c r="A202" s="662" t="s">
        <v>316</v>
      </c>
      <c r="B202" s="824"/>
      <c r="C202" s="277"/>
      <c r="D202" s="277"/>
      <c r="E202" s="278"/>
      <c r="F202" s="278"/>
      <c r="G202" s="279">
        <f t="shared" si="11"/>
        <v>0</v>
      </c>
    </row>
    <row r="203" spans="1:7" x14ac:dyDescent="0.25">
      <c r="A203" s="662" t="s">
        <v>317</v>
      </c>
      <c r="B203" s="824"/>
      <c r="C203" s="277"/>
      <c r="D203" s="277"/>
      <c r="E203" s="278"/>
      <c r="F203" s="278"/>
      <c r="G203" s="279">
        <f t="shared" si="11"/>
        <v>0</v>
      </c>
    </row>
    <row r="204" spans="1:7" ht="27" customHeight="1" x14ac:dyDescent="0.25">
      <c r="A204" s="662" t="s">
        <v>318</v>
      </c>
      <c r="B204" s="824"/>
      <c r="C204" s="277"/>
      <c r="D204" s="277"/>
      <c r="E204" s="278"/>
      <c r="F204" s="278"/>
      <c r="G204" s="279">
        <f t="shared" si="11"/>
        <v>0</v>
      </c>
    </row>
    <row r="205" spans="1:7" x14ac:dyDescent="0.25">
      <c r="A205" s="662" t="s">
        <v>319</v>
      </c>
      <c r="B205" s="824"/>
      <c r="C205" s="277"/>
      <c r="D205" s="277"/>
      <c r="E205" s="278"/>
      <c r="F205" s="278"/>
      <c r="G205" s="279">
        <f t="shared" si="11"/>
        <v>0</v>
      </c>
    </row>
    <row r="206" spans="1:7" x14ac:dyDescent="0.25">
      <c r="A206" s="662" t="s">
        <v>320</v>
      </c>
      <c r="B206" s="824"/>
      <c r="C206" s="277"/>
      <c r="D206" s="277"/>
      <c r="E206" s="278"/>
      <c r="F206" s="278"/>
      <c r="G206" s="279">
        <f t="shared" si="11"/>
        <v>0</v>
      </c>
    </row>
    <row r="207" spans="1:7" x14ac:dyDescent="0.25">
      <c r="A207" s="662" t="s">
        <v>321</v>
      </c>
      <c r="B207" s="824"/>
      <c r="C207" s="277"/>
      <c r="D207" s="277"/>
      <c r="E207" s="278"/>
      <c r="F207" s="278"/>
      <c r="G207" s="279">
        <f t="shared" si="11"/>
        <v>0</v>
      </c>
    </row>
    <row r="208" spans="1:7" x14ac:dyDescent="0.25">
      <c r="A208" s="662" t="s">
        <v>322</v>
      </c>
      <c r="B208" s="824"/>
      <c r="C208" s="277"/>
      <c r="D208" s="277"/>
      <c r="E208" s="278"/>
      <c r="F208" s="278"/>
      <c r="G208" s="279">
        <f t="shared" si="11"/>
        <v>0</v>
      </c>
    </row>
    <row r="209" spans="1:7" x14ac:dyDescent="0.25">
      <c r="A209" s="662" t="s">
        <v>323</v>
      </c>
      <c r="B209" s="824"/>
      <c r="C209" s="277">
        <v>1031108.59</v>
      </c>
      <c r="D209" s="277">
        <v>860565.32</v>
      </c>
      <c r="E209" s="278">
        <v>293697.87</v>
      </c>
      <c r="F209" s="278">
        <v>737410.72</v>
      </c>
      <c r="G209" s="279">
        <f t="shared" si="11"/>
        <v>860565.32000000007</v>
      </c>
    </row>
    <row r="210" spans="1:7" x14ac:dyDescent="0.25">
      <c r="A210" s="825" t="s">
        <v>324</v>
      </c>
      <c r="B210" s="824"/>
      <c r="C210" s="277"/>
      <c r="D210" s="277"/>
      <c r="E210" s="278"/>
      <c r="F210" s="278"/>
      <c r="G210" s="279">
        <f>C210+D210-E210-F210</f>
        <v>0</v>
      </c>
    </row>
    <row r="211" spans="1:7" x14ac:dyDescent="0.25">
      <c r="A211" s="825" t="s">
        <v>325</v>
      </c>
      <c r="B211" s="824"/>
      <c r="C211" s="277"/>
      <c r="D211" s="277"/>
      <c r="E211" s="278"/>
      <c r="F211" s="278"/>
      <c r="G211" s="279">
        <f>C211+D211-E211-F211</f>
        <v>0</v>
      </c>
    </row>
    <row r="212" spans="1:7" ht="27.75" customHeight="1" x14ac:dyDescent="0.25">
      <c r="A212" s="823" t="s">
        <v>326</v>
      </c>
      <c r="B212" s="824"/>
      <c r="C212" s="277"/>
      <c r="D212" s="277"/>
      <c r="E212" s="278"/>
      <c r="F212" s="278"/>
      <c r="G212" s="279">
        <f t="shared" si="11"/>
        <v>0</v>
      </c>
    </row>
    <row r="213" spans="1:7" ht="26.25" customHeight="1" x14ac:dyDescent="0.25">
      <c r="A213" s="823" t="s">
        <v>327</v>
      </c>
      <c r="B213" s="824"/>
      <c r="C213" s="277"/>
      <c r="D213" s="277"/>
      <c r="E213" s="278"/>
      <c r="F213" s="278"/>
      <c r="G213" s="279">
        <f t="shared" si="11"/>
        <v>0</v>
      </c>
    </row>
    <row r="214" spans="1:7" x14ac:dyDescent="0.25">
      <c r="A214" s="825" t="s">
        <v>328</v>
      </c>
      <c r="B214" s="824"/>
      <c r="C214" s="277"/>
      <c r="D214" s="277"/>
      <c r="E214" s="278"/>
      <c r="F214" s="278"/>
      <c r="G214" s="279">
        <f t="shared" si="11"/>
        <v>0</v>
      </c>
    </row>
    <row r="215" spans="1:7" x14ac:dyDescent="0.25">
      <c r="A215" s="825" t="s">
        <v>329</v>
      </c>
      <c r="B215" s="824"/>
      <c r="C215" s="277"/>
      <c r="D215" s="277"/>
      <c r="E215" s="278"/>
      <c r="F215" s="278"/>
      <c r="G215" s="279">
        <f t="shared" si="11"/>
        <v>0</v>
      </c>
    </row>
    <row r="216" spans="1:7" ht="13.5" thickBot="1" x14ac:dyDescent="0.3">
      <c r="A216" s="732" t="s">
        <v>330</v>
      </c>
      <c r="B216" s="826"/>
      <c r="C216" s="280">
        <v>18591780.030000001</v>
      </c>
      <c r="D216" s="280">
        <v>27372576.079999998</v>
      </c>
      <c r="E216" s="281">
        <v>610982.57999999996</v>
      </c>
      <c r="F216" s="281">
        <v>17980797.449999999</v>
      </c>
      <c r="G216" s="282">
        <f t="shared" si="11"/>
        <v>27372576.080000002</v>
      </c>
    </row>
    <row r="217" spans="1:7" ht="13.5" thickBot="1" x14ac:dyDescent="0.3">
      <c r="A217" s="821" t="s">
        <v>331</v>
      </c>
      <c r="B217" s="861"/>
      <c r="C217" s="283">
        <f>SUM(C187:C196)</f>
        <v>65206270.670000002</v>
      </c>
      <c r="D217" s="283">
        <f>SUM(D187:D196)</f>
        <v>83923492.699999988</v>
      </c>
      <c r="E217" s="283">
        <f>SUM(E187:E196)</f>
        <v>1717088.45</v>
      </c>
      <c r="F217" s="283">
        <f>SUM(F187:F196)</f>
        <v>63489182.219999999</v>
      </c>
      <c r="G217" s="284">
        <f>SUM(G187:G196)</f>
        <v>83923492.700000003</v>
      </c>
    </row>
    <row r="218" spans="1:7" x14ac:dyDescent="0.2">
      <c r="A218" s="112"/>
      <c r="B218" s="112"/>
      <c r="C218" s="112"/>
      <c r="D218" s="112"/>
      <c r="E218" s="112"/>
      <c r="F218" s="112"/>
      <c r="G218" s="112"/>
    </row>
    <row r="219" spans="1:7" x14ac:dyDescent="0.25">
      <c r="A219" s="285"/>
      <c r="B219" s="285"/>
      <c r="C219" s="285"/>
      <c r="D219" s="285"/>
      <c r="E219" s="285"/>
      <c r="F219" s="285"/>
      <c r="G219" s="285"/>
    </row>
    <row r="220" spans="1:7" ht="15" x14ac:dyDescent="0.25">
      <c r="A220" s="786" t="s">
        <v>332</v>
      </c>
      <c r="B220" s="786"/>
      <c r="C220" s="786"/>
      <c r="D220" s="862"/>
      <c r="E220" s="767"/>
    </row>
    <row r="221" spans="1:7" ht="13.5" thickBot="1" x14ac:dyDescent="0.25">
      <c r="A221" s="286"/>
      <c r="B221" s="286"/>
      <c r="C221" s="286"/>
    </row>
    <row r="222" spans="1:7" ht="13.5" thickBot="1" x14ac:dyDescent="0.3">
      <c r="A222" s="821" t="s">
        <v>226</v>
      </c>
      <c r="B222" s="856"/>
      <c r="C222" s="287" t="s">
        <v>7</v>
      </c>
      <c r="D222" s="288" t="s">
        <v>8</v>
      </c>
    </row>
    <row r="223" spans="1:7" ht="13.5" thickBot="1" x14ac:dyDescent="0.3">
      <c r="A223" s="821" t="s">
        <v>333</v>
      </c>
      <c r="B223" s="856"/>
      <c r="C223" s="289">
        <f>SUM(C224:C226)</f>
        <v>0</v>
      </c>
      <c r="D223" s="289">
        <f>SUM(D224:D226)</f>
        <v>0</v>
      </c>
    </row>
    <row r="224" spans="1:7" x14ac:dyDescent="0.25">
      <c r="A224" s="857" t="s">
        <v>334</v>
      </c>
      <c r="B224" s="858"/>
      <c r="C224" s="290"/>
      <c r="D224" s="291"/>
    </row>
    <row r="225" spans="1:4" x14ac:dyDescent="0.25">
      <c r="A225" s="859" t="s">
        <v>335</v>
      </c>
      <c r="B225" s="860"/>
      <c r="C225" s="292"/>
      <c r="D225" s="293"/>
    </row>
    <row r="226" spans="1:4" ht="13.5" thickBot="1" x14ac:dyDescent="0.3">
      <c r="A226" s="854" t="s">
        <v>336</v>
      </c>
      <c r="B226" s="855"/>
      <c r="C226" s="292"/>
      <c r="D226" s="293"/>
    </row>
    <row r="227" spans="1:4" ht="26.25" customHeight="1" thickBot="1" x14ac:dyDescent="0.3">
      <c r="A227" s="821" t="s">
        <v>337</v>
      </c>
      <c r="B227" s="856"/>
      <c r="C227" s="294">
        <f>SUM(C228:C230)</f>
        <v>25189.699999999997</v>
      </c>
      <c r="D227" s="289">
        <f>SUM(D228:D230)</f>
        <v>24053.5</v>
      </c>
    </row>
    <row r="228" spans="1:4" x14ac:dyDescent="0.25">
      <c r="A228" s="857" t="s">
        <v>334</v>
      </c>
      <c r="B228" s="858"/>
      <c r="C228" s="290">
        <v>2130.3000000000002</v>
      </c>
      <c r="D228" s="291">
        <v>2911.7</v>
      </c>
    </row>
    <row r="229" spans="1:4" x14ac:dyDescent="0.25">
      <c r="A229" s="859" t="s">
        <v>335</v>
      </c>
      <c r="B229" s="860"/>
      <c r="C229" s="292">
        <v>2055.0500000000002</v>
      </c>
      <c r="D229" s="293">
        <v>1817.8</v>
      </c>
    </row>
    <row r="230" spans="1:4" ht="13.5" thickBot="1" x14ac:dyDescent="0.3">
      <c r="A230" s="854" t="s">
        <v>336</v>
      </c>
      <c r="B230" s="855"/>
      <c r="C230" s="292">
        <v>21004.35</v>
      </c>
      <c r="D230" s="293">
        <v>19324</v>
      </c>
    </row>
    <row r="231" spans="1:4" ht="26.25" customHeight="1" thickBot="1" x14ac:dyDescent="0.3">
      <c r="A231" s="821" t="s">
        <v>338</v>
      </c>
      <c r="B231" s="856"/>
      <c r="C231" s="295">
        <f>SUM(C232:C234)</f>
        <v>0</v>
      </c>
      <c r="D231" s="296">
        <f>SUM(D232:D234)</f>
        <v>0</v>
      </c>
    </row>
    <row r="232" spans="1:4" x14ac:dyDescent="0.25">
      <c r="A232" s="857" t="s">
        <v>334</v>
      </c>
      <c r="B232" s="858"/>
      <c r="C232" s="290"/>
      <c r="D232" s="291"/>
    </row>
    <row r="233" spans="1:4" x14ac:dyDescent="0.25">
      <c r="A233" s="859" t="s">
        <v>335</v>
      </c>
      <c r="B233" s="860"/>
      <c r="C233" s="292"/>
      <c r="D233" s="293"/>
    </row>
    <row r="234" spans="1:4" ht="13.5" thickBot="1" x14ac:dyDescent="0.3">
      <c r="A234" s="854" t="s">
        <v>336</v>
      </c>
      <c r="B234" s="855"/>
      <c r="C234" s="292"/>
      <c r="D234" s="293"/>
    </row>
    <row r="235" spans="1:4" ht="13.5" thickBot="1" x14ac:dyDescent="0.3">
      <c r="A235" s="821" t="s">
        <v>339</v>
      </c>
      <c r="B235" s="856"/>
      <c r="C235" s="297">
        <f>C227+C231+C223</f>
        <v>25189.699999999997</v>
      </c>
      <c r="D235" s="297">
        <f>D227+D231+D223</f>
        <v>24053.5</v>
      </c>
    </row>
    <row r="238" spans="1:4" ht="60.75" customHeight="1" x14ac:dyDescent="0.25">
      <c r="A238" s="784" t="s">
        <v>340</v>
      </c>
      <c r="B238" s="784"/>
      <c r="C238" s="784"/>
      <c r="D238" s="849"/>
    </row>
    <row r="239" spans="1:4" ht="13.5" thickBot="1" x14ac:dyDescent="0.3">
      <c r="A239" s="205"/>
      <c r="B239" s="205"/>
      <c r="C239" s="205"/>
    </row>
    <row r="240" spans="1:4" ht="13.5" thickBot="1" x14ac:dyDescent="0.3">
      <c r="A240" s="586" t="s">
        <v>341</v>
      </c>
      <c r="B240" s="587"/>
      <c r="C240" s="208" t="s">
        <v>296</v>
      </c>
      <c r="D240" s="298" t="s">
        <v>300</v>
      </c>
    </row>
    <row r="241" spans="1:5" ht="25.5" customHeight="1" x14ac:dyDescent="0.25">
      <c r="A241" s="850" t="s">
        <v>342</v>
      </c>
      <c r="B241" s="851"/>
      <c r="C241" s="299"/>
      <c r="D241" s="300"/>
    </row>
    <row r="242" spans="1:5" ht="26.25" customHeight="1" thickBot="1" x14ac:dyDescent="0.3">
      <c r="A242" s="852" t="s">
        <v>343</v>
      </c>
      <c r="B242" s="597"/>
      <c r="C242" s="301"/>
      <c r="D242" s="302"/>
    </row>
    <row r="243" spans="1:5" ht="13.5" thickBot="1" x14ac:dyDescent="0.3">
      <c r="A243" s="738" t="s">
        <v>331</v>
      </c>
      <c r="B243" s="740"/>
      <c r="C243" s="303">
        <f>SUM(C241:C242)</f>
        <v>0</v>
      </c>
      <c r="D243" s="304">
        <f>SUM(D241:D242)</f>
        <v>0</v>
      </c>
    </row>
    <row r="249" spans="1:5" ht="15" x14ac:dyDescent="0.25">
      <c r="A249" s="853" t="s">
        <v>344</v>
      </c>
      <c r="B249" s="853"/>
      <c r="C249" s="853"/>
      <c r="D249" s="853"/>
      <c r="E249" s="853"/>
    </row>
    <row r="250" spans="1:5" ht="13.5" thickBot="1" x14ac:dyDescent="0.3">
      <c r="A250" s="305"/>
      <c r="B250" s="305"/>
      <c r="C250" s="305"/>
      <c r="D250" s="305"/>
      <c r="E250" s="305"/>
    </row>
    <row r="251" spans="1:5" ht="26.25" thickBot="1" x14ac:dyDescent="0.3">
      <c r="A251" s="206" t="s">
        <v>345</v>
      </c>
      <c r="B251" s="749" t="s">
        <v>346</v>
      </c>
      <c r="C251" s="827"/>
      <c r="D251" s="749" t="s">
        <v>347</v>
      </c>
      <c r="E251" s="827"/>
    </row>
    <row r="252" spans="1:5" ht="13.5" thickBot="1" x14ac:dyDescent="0.3">
      <c r="A252" s="306"/>
      <c r="B252" s="209" t="s">
        <v>348</v>
      </c>
      <c r="C252" s="307" t="s">
        <v>349</v>
      </c>
      <c r="D252" s="308" t="s">
        <v>350</v>
      </c>
      <c r="E252" s="307" t="s">
        <v>351</v>
      </c>
    </row>
    <row r="253" spans="1:5" ht="13.5" thickBot="1" x14ac:dyDescent="0.3">
      <c r="A253" s="309" t="s">
        <v>352</v>
      </c>
      <c r="B253" s="749"/>
      <c r="C253" s="846"/>
      <c r="D253" s="846"/>
      <c r="E253" s="787"/>
    </row>
    <row r="254" spans="1:5" x14ac:dyDescent="0.25">
      <c r="A254" s="310" t="s">
        <v>353</v>
      </c>
      <c r="B254" s="311"/>
      <c r="C254" s="311"/>
      <c r="D254" s="312"/>
      <c r="E254" s="311"/>
    </row>
    <row r="255" spans="1:5" ht="25.5" x14ac:dyDescent="0.25">
      <c r="A255" s="310" t="s">
        <v>354</v>
      </c>
      <c r="B255" s="311"/>
      <c r="C255" s="311"/>
      <c r="D255" s="312"/>
      <c r="E255" s="311"/>
    </row>
    <row r="256" spans="1:5" x14ac:dyDescent="0.25">
      <c r="A256" s="310" t="s">
        <v>355</v>
      </c>
      <c r="B256" s="311"/>
      <c r="C256" s="311"/>
      <c r="D256" s="312"/>
      <c r="E256" s="311"/>
    </row>
    <row r="257" spans="1:7" x14ac:dyDescent="0.25">
      <c r="A257" s="310" t="s">
        <v>356</v>
      </c>
      <c r="B257" s="313">
        <f>SUM(B258:B259)</f>
        <v>0</v>
      </c>
      <c r="C257" s="313">
        <f>SUM(C258:C259)</f>
        <v>0</v>
      </c>
      <c r="D257" s="313">
        <f>SUM(D258:D259)</f>
        <v>0</v>
      </c>
      <c r="E257" s="313">
        <f>SUM(E258:E259)</f>
        <v>0</v>
      </c>
    </row>
    <row r="258" spans="1:7" x14ac:dyDescent="0.25">
      <c r="A258" s="314" t="s">
        <v>275</v>
      </c>
      <c r="B258" s="313"/>
      <c r="C258" s="313"/>
      <c r="D258" s="315"/>
      <c r="E258" s="313"/>
    </row>
    <row r="259" spans="1:7" ht="13.5" thickBot="1" x14ac:dyDescent="0.3">
      <c r="A259" s="316" t="s">
        <v>275</v>
      </c>
      <c r="B259" s="317"/>
      <c r="C259" s="317"/>
      <c r="D259" s="305"/>
      <c r="E259" s="317"/>
    </row>
    <row r="260" spans="1:7" ht="13.5" thickBot="1" x14ac:dyDescent="0.3">
      <c r="A260" s="318" t="s">
        <v>331</v>
      </c>
      <c r="B260" s="233">
        <f>SUM(B254:B257)</f>
        <v>0</v>
      </c>
      <c r="C260" s="233">
        <f>SUM(C254:C257)</f>
        <v>0</v>
      </c>
      <c r="D260" s="233">
        <f>SUM(D254:D257)</f>
        <v>0</v>
      </c>
      <c r="E260" s="233">
        <f>SUM(E254:E257)</f>
        <v>0</v>
      </c>
    </row>
    <row r="261" spans="1:7" ht="13.5" thickBot="1" x14ac:dyDescent="0.3">
      <c r="A261" s="309" t="s">
        <v>357</v>
      </c>
      <c r="B261" s="749"/>
      <c r="C261" s="846"/>
      <c r="D261" s="846"/>
      <c r="E261" s="787"/>
    </row>
    <row r="262" spans="1:7" x14ac:dyDescent="0.25">
      <c r="A262" s="310" t="s">
        <v>353</v>
      </c>
      <c r="B262" s="311"/>
      <c r="C262" s="311"/>
      <c r="D262" s="312"/>
      <c r="E262" s="311"/>
    </row>
    <row r="263" spans="1:7" ht="25.5" x14ac:dyDescent="0.25">
      <c r="A263" s="310" t="s">
        <v>354</v>
      </c>
      <c r="B263" s="311"/>
      <c r="C263" s="311"/>
      <c r="D263" s="312"/>
      <c r="E263" s="311"/>
    </row>
    <row r="264" spans="1:7" x14ac:dyDescent="0.25">
      <c r="A264" s="310" t="s">
        <v>355</v>
      </c>
      <c r="B264" s="311"/>
      <c r="C264" s="311"/>
      <c r="D264" s="312"/>
      <c r="E264" s="311"/>
    </row>
    <row r="265" spans="1:7" x14ac:dyDescent="0.25">
      <c r="A265" s="310" t="s">
        <v>356</v>
      </c>
      <c r="B265" s="313">
        <f>SUM(B266:B267)</f>
        <v>0</v>
      </c>
      <c r="C265" s="313">
        <f>SUM(C266:C267)</f>
        <v>0</v>
      </c>
      <c r="D265" s="313">
        <f>SUM(D266:D267)</f>
        <v>0</v>
      </c>
      <c r="E265" s="313">
        <f>SUM(E266:E267)</f>
        <v>0</v>
      </c>
    </row>
    <row r="266" spans="1:7" x14ac:dyDescent="0.25">
      <c r="A266" s="314" t="s">
        <v>275</v>
      </c>
      <c r="B266" s="313"/>
      <c r="C266" s="313"/>
      <c r="D266" s="315"/>
      <c r="E266" s="313"/>
    </row>
    <row r="267" spans="1:7" ht="13.5" thickBot="1" x14ac:dyDescent="0.3">
      <c r="A267" s="316" t="s">
        <v>275</v>
      </c>
      <c r="B267" s="317"/>
      <c r="C267" s="317"/>
      <c r="D267" s="305"/>
      <c r="E267" s="317"/>
    </row>
    <row r="268" spans="1:7" ht="13.5" thickBot="1" x14ac:dyDescent="0.3">
      <c r="A268" s="319" t="s">
        <v>331</v>
      </c>
      <c r="B268" s="233">
        <f>SUM(B262:B265)</f>
        <v>0</v>
      </c>
      <c r="C268" s="233">
        <f>SUM(C262:C265)</f>
        <v>0</v>
      </c>
      <c r="D268" s="233">
        <f>SUM(D262:D265)</f>
        <v>0</v>
      </c>
      <c r="E268" s="233">
        <f>SUM(E262:E265)</f>
        <v>0</v>
      </c>
    </row>
    <row r="272" spans="1:7" ht="29.25" customHeight="1" x14ac:dyDescent="0.25">
      <c r="A272" s="784" t="s">
        <v>358</v>
      </c>
      <c r="B272" s="784"/>
      <c r="C272" s="784"/>
      <c r="D272" s="784"/>
      <c r="E272" s="784"/>
      <c r="G272" s="320"/>
    </row>
    <row r="273" spans="1:7" ht="13.5" thickBot="1" x14ac:dyDescent="0.3">
      <c r="A273" s="321"/>
      <c r="G273" s="320"/>
    </row>
    <row r="274" spans="1:7" ht="64.5" thickBot="1" x14ac:dyDescent="0.25">
      <c r="A274" s="847" t="s">
        <v>359</v>
      </c>
      <c r="B274" s="848"/>
      <c r="C274" s="208" t="s">
        <v>296</v>
      </c>
      <c r="D274" s="298" t="s">
        <v>8</v>
      </c>
      <c r="E274" s="298" t="s">
        <v>360</v>
      </c>
      <c r="G274" s="322"/>
    </row>
    <row r="275" spans="1:7" ht="25.5" customHeight="1" x14ac:dyDescent="0.2">
      <c r="A275" s="842" t="s">
        <v>361</v>
      </c>
      <c r="B275" s="843"/>
      <c r="C275" s="323"/>
      <c r="D275" s="324"/>
      <c r="E275" s="324"/>
      <c r="G275" s="322"/>
    </row>
    <row r="276" spans="1:7" x14ac:dyDescent="0.2">
      <c r="A276" s="833" t="s">
        <v>362</v>
      </c>
      <c r="B276" s="834"/>
      <c r="C276" s="325"/>
      <c r="D276" s="293"/>
      <c r="E276" s="293"/>
      <c r="G276" s="322"/>
    </row>
    <row r="277" spans="1:7" ht="12.75" customHeight="1" x14ac:dyDescent="0.2">
      <c r="A277" s="801" t="s">
        <v>363</v>
      </c>
      <c r="B277" s="802"/>
      <c r="C277" s="325"/>
      <c r="D277" s="293"/>
      <c r="E277" s="293"/>
      <c r="G277" s="326"/>
    </row>
    <row r="278" spans="1:7" x14ac:dyDescent="0.2">
      <c r="A278" s="844" t="s">
        <v>364</v>
      </c>
      <c r="B278" s="845"/>
      <c r="C278" s="325"/>
      <c r="D278" s="293"/>
      <c r="E278" s="293"/>
      <c r="G278" s="322"/>
    </row>
    <row r="279" spans="1:7" x14ac:dyDescent="0.2">
      <c r="A279" s="833" t="s">
        <v>365</v>
      </c>
      <c r="B279" s="834"/>
      <c r="C279" s="327"/>
      <c r="D279" s="328"/>
      <c r="E279" s="328"/>
      <c r="G279" s="322"/>
    </row>
    <row r="280" spans="1:7" x14ac:dyDescent="0.2">
      <c r="A280" s="833" t="s">
        <v>366</v>
      </c>
      <c r="B280" s="834"/>
      <c r="C280" s="327"/>
      <c r="D280" s="328"/>
      <c r="E280" s="328"/>
      <c r="G280" s="322"/>
    </row>
    <row r="281" spans="1:7" x14ac:dyDescent="0.2">
      <c r="A281" s="833" t="s">
        <v>367</v>
      </c>
      <c r="B281" s="834"/>
      <c r="C281" s="329"/>
      <c r="D281" s="328"/>
      <c r="E281" s="328"/>
      <c r="G281" s="322"/>
    </row>
    <row r="282" spans="1:7" x14ac:dyDescent="0.25">
      <c r="A282" s="833" t="s">
        <v>368</v>
      </c>
      <c r="B282" s="834"/>
      <c r="C282" s="330"/>
      <c r="D282" s="293"/>
      <c r="E282" s="293"/>
    </row>
    <row r="283" spans="1:7" ht="13.5" thickBot="1" x14ac:dyDescent="0.3">
      <c r="A283" s="835" t="s">
        <v>212</v>
      </c>
      <c r="B283" s="836"/>
      <c r="C283" s="331"/>
      <c r="D283" s="332"/>
      <c r="E283" s="332"/>
    </row>
    <row r="284" spans="1:7" ht="13.5" thickBot="1" x14ac:dyDescent="0.3">
      <c r="A284" s="837" t="s">
        <v>291</v>
      </c>
      <c r="B284" s="838"/>
      <c r="C284" s="333">
        <f>C275+C276+C278+C282+C279+C280+C281+C283</f>
        <v>0</v>
      </c>
      <c r="D284" s="333">
        <f>D275+D276+D278+D282+D279+D280+D281+D283</f>
        <v>0</v>
      </c>
      <c r="E284" s="334"/>
    </row>
    <row r="285" spans="1:7" ht="15" x14ac:dyDescent="0.25">
      <c r="A285" s="839" t="s">
        <v>369</v>
      </c>
      <c r="B285" s="839"/>
      <c r="C285" s="839"/>
      <c r="D285" s="839"/>
    </row>
    <row r="286" spans="1:7" ht="13.5" thickBot="1" x14ac:dyDescent="0.3">
      <c r="A286" s="262"/>
      <c r="B286" s="263"/>
      <c r="C286" s="264"/>
      <c r="D286" s="264"/>
    </row>
    <row r="287" spans="1:7" ht="13.5" thickBot="1" x14ac:dyDescent="0.3">
      <c r="A287" s="840" t="s">
        <v>370</v>
      </c>
      <c r="B287" s="841"/>
      <c r="C287" s="265" t="s">
        <v>296</v>
      </c>
      <c r="D287" s="268" t="s">
        <v>300</v>
      </c>
    </row>
    <row r="288" spans="1:7" ht="32.25" customHeight="1" thickBot="1" x14ac:dyDescent="0.3">
      <c r="A288" s="627" t="s">
        <v>371</v>
      </c>
      <c r="B288" s="827"/>
      <c r="C288" s="335"/>
      <c r="D288" s="336"/>
    </row>
    <row r="289" spans="1:4" ht="13.5" thickBot="1" x14ac:dyDescent="0.3">
      <c r="A289" s="627" t="s">
        <v>372</v>
      </c>
      <c r="B289" s="827"/>
      <c r="C289" s="335"/>
      <c r="D289" s="336"/>
    </row>
    <row r="290" spans="1:4" ht="13.5" thickBot="1" x14ac:dyDescent="0.3">
      <c r="A290" s="627" t="s">
        <v>373</v>
      </c>
      <c r="B290" s="827"/>
      <c r="C290" s="335"/>
      <c r="D290" s="336"/>
    </row>
    <row r="291" spans="1:4" ht="25.5" customHeight="1" thickBot="1" x14ac:dyDescent="0.3">
      <c r="A291" s="627" t="s">
        <v>374</v>
      </c>
      <c r="B291" s="827"/>
      <c r="C291" s="335"/>
      <c r="D291" s="336"/>
    </row>
    <row r="292" spans="1:4" ht="27" customHeight="1" thickBot="1" x14ac:dyDescent="0.3">
      <c r="A292" s="627" t="s">
        <v>375</v>
      </c>
      <c r="B292" s="827"/>
      <c r="C292" s="335"/>
      <c r="D292" s="336"/>
    </row>
    <row r="293" spans="1:4" ht="13.5" thickBot="1" x14ac:dyDescent="0.3">
      <c r="A293" s="829" t="s">
        <v>376</v>
      </c>
      <c r="B293" s="827"/>
      <c r="C293" s="335"/>
      <c r="D293" s="336"/>
    </row>
    <row r="294" spans="1:4" ht="29.25" customHeight="1" thickBot="1" x14ac:dyDescent="0.3">
      <c r="A294" s="829" t="s">
        <v>377</v>
      </c>
      <c r="B294" s="827"/>
      <c r="C294" s="335"/>
      <c r="D294" s="336"/>
    </row>
    <row r="295" spans="1:4" ht="25.5" customHeight="1" thickBot="1" x14ac:dyDescent="0.3">
      <c r="A295" s="627" t="s">
        <v>309</v>
      </c>
      <c r="B295" s="830"/>
      <c r="C295" s="335">
        <v>193136.9</v>
      </c>
      <c r="D295" s="336">
        <v>61502</v>
      </c>
    </row>
    <row r="296" spans="1:4" ht="13.5" thickBot="1" x14ac:dyDescent="0.3">
      <c r="A296" s="829" t="s">
        <v>378</v>
      </c>
      <c r="B296" s="830"/>
      <c r="C296" s="337">
        <f>SUM(C297:C316)</f>
        <v>1286447.9099999999</v>
      </c>
      <c r="D296" s="338">
        <f>SUM(D297:D316)</f>
        <v>33124542.649999999</v>
      </c>
    </row>
    <row r="297" spans="1:4" ht="13.5" customHeight="1" x14ac:dyDescent="0.25">
      <c r="A297" s="831" t="s">
        <v>311</v>
      </c>
      <c r="B297" s="832"/>
      <c r="C297" s="339"/>
      <c r="D297" s="340">
        <v>57000</v>
      </c>
    </row>
    <row r="298" spans="1:4" x14ac:dyDescent="0.25">
      <c r="A298" s="684" t="s">
        <v>312</v>
      </c>
      <c r="B298" s="824"/>
      <c r="C298" s="341">
        <v>955</v>
      </c>
      <c r="D298" s="340">
        <v>955</v>
      </c>
    </row>
    <row r="299" spans="1:4" x14ac:dyDescent="0.25">
      <c r="A299" s="662" t="s">
        <v>313</v>
      </c>
      <c r="B299" s="824"/>
      <c r="C299" s="341">
        <v>56226</v>
      </c>
      <c r="D299" s="340">
        <v>56226</v>
      </c>
    </row>
    <row r="300" spans="1:4" ht="39.75" customHeight="1" x14ac:dyDescent="0.25">
      <c r="A300" s="828" t="s">
        <v>314</v>
      </c>
      <c r="B300" s="824"/>
      <c r="C300" s="341"/>
      <c r="D300" s="340"/>
    </row>
    <row r="301" spans="1:4" x14ac:dyDescent="0.25">
      <c r="A301" s="662" t="s">
        <v>315</v>
      </c>
      <c r="B301" s="824"/>
      <c r="C301" s="341">
        <v>32000</v>
      </c>
      <c r="D301" s="340"/>
    </row>
    <row r="302" spans="1:4" x14ac:dyDescent="0.25">
      <c r="A302" s="662" t="s">
        <v>316</v>
      </c>
      <c r="B302" s="824"/>
      <c r="C302" s="341"/>
      <c r="D302" s="340"/>
    </row>
    <row r="303" spans="1:4" x14ac:dyDescent="0.25">
      <c r="A303" s="662" t="s">
        <v>317</v>
      </c>
      <c r="B303" s="824"/>
      <c r="C303" s="341"/>
      <c r="D303" s="340"/>
    </row>
    <row r="304" spans="1:4" ht="26.25" customHeight="1" x14ac:dyDescent="0.25">
      <c r="A304" s="662" t="s">
        <v>318</v>
      </c>
      <c r="B304" s="824"/>
      <c r="C304" s="277"/>
      <c r="D304" s="342"/>
    </row>
    <row r="305" spans="1:4" x14ac:dyDescent="0.25">
      <c r="A305" s="662" t="s">
        <v>319</v>
      </c>
      <c r="B305" s="824"/>
      <c r="C305" s="277"/>
      <c r="D305" s="342"/>
    </row>
    <row r="306" spans="1:4" x14ac:dyDescent="0.25">
      <c r="A306" s="662" t="s">
        <v>320</v>
      </c>
      <c r="B306" s="824"/>
      <c r="C306" s="277"/>
      <c r="D306" s="342"/>
    </row>
    <row r="307" spans="1:4" x14ac:dyDescent="0.25">
      <c r="A307" s="662" t="s">
        <v>321</v>
      </c>
      <c r="B307" s="824"/>
      <c r="C307" s="277"/>
      <c r="D307" s="342">
        <v>32001000</v>
      </c>
    </row>
    <row r="308" spans="1:4" x14ac:dyDescent="0.25">
      <c r="A308" s="662" t="s">
        <v>322</v>
      </c>
      <c r="B308" s="824"/>
      <c r="C308" s="277"/>
      <c r="D308" s="342"/>
    </row>
    <row r="309" spans="1:4" x14ac:dyDescent="0.25">
      <c r="A309" s="662" t="s">
        <v>323</v>
      </c>
      <c r="B309" s="824"/>
      <c r="C309" s="277">
        <v>404026.91</v>
      </c>
      <c r="D309" s="342">
        <v>232121.65</v>
      </c>
    </row>
    <row r="310" spans="1:4" x14ac:dyDescent="0.25">
      <c r="A310" s="825" t="s">
        <v>324</v>
      </c>
      <c r="B310" s="824"/>
      <c r="C310" s="277"/>
      <c r="D310" s="342"/>
    </row>
    <row r="311" spans="1:4" x14ac:dyDescent="0.25">
      <c r="A311" s="825" t="s">
        <v>325</v>
      </c>
      <c r="B311" s="824"/>
      <c r="C311" s="277"/>
      <c r="D311" s="342"/>
    </row>
    <row r="312" spans="1:4" ht="27" customHeight="1" x14ac:dyDescent="0.25">
      <c r="A312" s="823" t="s">
        <v>326</v>
      </c>
      <c r="B312" s="824"/>
      <c r="C312" s="277"/>
      <c r="D312" s="342"/>
    </row>
    <row r="313" spans="1:4" ht="27" customHeight="1" x14ac:dyDescent="0.25">
      <c r="A313" s="823" t="s">
        <v>327</v>
      </c>
      <c r="B313" s="824"/>
      <c r="C313" s="277"/>
      <c r="D313" s="342"/>
    </row>
    <row r="314" spans="1:4" x14ac:dyDescent="0.25">
      <c r="A314" s="825" t="s">
        <v>328</v>
      </c>
      <c r="B314" s="824"/>
      <c r="C314" s="277"/>
      <c r="D314" s="342"/>
    </row>
    <row r="315" spans="1:4" x14ac:dyDescent="0.25">
      <c r="A315" s="825" t="s">
        <v>329</v>
      </c>
      <c r="B315" s="824"/>
      <c r="C315" s="277"/>
      <c r="D315" s="342"/>
    </row>
    <row r="316" spans="1:4" ht="13.5" thickBot="1" x14ac:dyDescent="0.3">
      <c r="A316" s="732" t="s">
        <v>330</v>
      </c>
      <c r="B316" s="826"/>
      <c r="C316" s="280">
        <v>793240</v>
      </c>
      <c r="D316" s="342">
        <v>777240</v>
      </c>
    </row>
    <row r="317" spans="1:4" ht="13.5" thickBot="1" x14ac:dyDescent="0.3">
      <c r="A317" s="821" t="s">
        <v>331</v>
      </c>
      <c r="B317" s="827"/>
      <c r="C317" s="296">
        <f>SUM(C288:C296)</f>
        <v>1479584.8099999998</v>
      </c>
      <c r="D317" s="296">
        <f>SUM(D288:D296)</f>
        <v>33186044.649999999</v>
      </c>
    </row>
    <row r="318" spans="1:4" x14ac:dyDescent="0.2">
      <c r="A318" s="112"/>
      <c r="B318" s="112"/>
      <c r="C318" s="112"/>
      <c r="D318" s="112"/>
    </row>
    <row r="319" spans="1:4" x14ac:dyDescent="0.2">
      <c r="A319" s="112"/>
      <c r="B319" s="112"/>
      <c r="C319" s="112"/>
      <c r="D319" s="112"/>
    </row>
    <row r="320" spans="1:4" x14ac:dyDescent="0.2">
      <c r="A320" s="818"/>
      <c r="B320" s="819"/>
      <c r="C320" s="819"/>
      <c r="D320" s="112"/>
    </row>
    <row r="323" spans="1:8" ht="15" x14ac:dyDescent="0.25">
      <c r="A323" s="820" t="s">
        <v>379</v>
      </c>
      <c r="B323" s="820"/>
      <c r="C323" s="820"/>
    </row>
    <row r="324" spans="1:8" ht="13.5" thickBot="1" x14ac:dyDescent="0.3">
      <c r="A324" s="343"/>
      <c r="B324" s="264"/>
      <c r="C324" s="264"/>
    </row>
    <row r="325" spans="1:8" ht="13.5" thickBot="1" x14ac:dyDescent="0.3">
      <c r="A325" s="821" t="s">
        <v>380</v>
      </c>
      <c r="B325" s="822"/>
      <c r="C325" s="344" t="s">
        <v>7</v>
      </c>
      <c r="D325" s="268" t="s">
        <v>8</v>
      </c>
      <c r="G325" s="817"/>
      <c r="H325" s="817"/>
    </row>
    <row r="326" spans="1:8" ht="13.5" thickBot="1" x14ac:dyDescent="0.3">
      <c r="A326" s="690" t="s">
        <v>381</v>
      </c>
      <c r="B326" s="691"/>
      <c r="C326" s="333">
        <f>SUM(C327:C336)</f>
        <v>32553.86</v>
      </c>
      <c r="D326" s="345">
        <f>SUM(D327:D336)</f>
        <v>29043.32</v>
      </c>
      <c r="G326" s="817"/>
      <c r="H326" s="817"/>
    </row>
    <row r="327" spans="1:8" ht="55.5" customHeight="1" x14ac:dyDescent="0.25">
      <c r="A327" s="811" t="s">
        <v>382</v>
      </c>
      <c r="B327" s="812"/>
      <c r="C327" s="346"/>
      <c r="D327" s="347"/>
      <c r="G327" s="817"/>
      <c r="H327" s="817"/>
    </row>
    <row r="328" spans="1:8" x14ac:dyDescent="0.25">
      <c r="A328" s="813" t="s">
        <v>383</v>
      </c>
      <c r="B328" s="814"/>
      <c r="C328" s="348"/>
      <c r="D328" s="349"/>
    </row>
    <row r="329" spans="1:8" x14ac:dyDescent="0.25">
      <c r="A329" s="694" t="s">
        <v>384</v>
      </c>
      <c r="B329" s="695"/>
      <c r="C329" s="350"/>
      <c r="D329" s="351"/>
    </row>
    <row r="330" spans="1:8" ht="28.5" customHeight="1" x14ac:dyDescent="0.25">
      <c r="A330" s="684" t="s">
        <v>385</v>
      </c>
      <c r="B330" s="685"/>
      <c r="C330" s="350"/>
      <c r="D330" s="351"/>
    </row>
    <row r="331" spans="1:8" ht="32.25" customHeight="1" x14ac:dyDescent="0.25">
      <c r="A331" s="684" t="s">
        <v>386</v>
      </c>
      <c r="B331" s="685"/>
      <c r="C331" s="350"/>
      <c r="D331" s="351"/>
    </row>
    <row r="332" spans="1:8" x14ac:dyDescent="0.25">
      <c r="A332" s="696" t="s">
        <v>387</v>
      </c>
      <c r="B332" s="697"/>
      <c r="C332" s="350"/>
      <c r="D332" s="351">
        <v>15.37</v>
      </c>
    </row>
    <row r="333" spans="1:8" x14ac:dyDescent="0.25">
      <c r="A333" s="696" t="s">
        <v>388</v>
      </c>
      <c r="B333" s="697"/>
      <c r="C333" s="350">
        <v>283.70999999999998</v>
      </c>
      <c r="D333" s="351"/>
    </row>
    <row r="334" spans="1:8" x14ac:dyDescent="0.25">
      <c r="A334" s="694" t="s">
        <v>389</v>
      </c>
      <c r="B334" s="695"/>
      <c r="C334" s="325"/>
      <c r="D334" s="352"/>
    </row>
    <row r="335" spans="1:8" x14ac:dyDescent="0.25">
      <c r="A335" s="696" t="s">
        <v>390</v>
      </c>
      <c r="B335" s="697"/>
      <c r="C335" s="325"/>
      <c r="D335" s="352"/>
    </row>
    <row r="336" spans="1:8" ht="13.5" thickBot="1" x14ac:dyDescent="0.3">
      <c r="A336" s="815" t="s">
        <v>212</v>
      </c>
      <c r="B336" s="816"/>
      <c r="C336" s="327">
        <v>32270.15</v>
      </c>
      <c r="D336" s="353">
        <v>29027.95</v>
      </c>
    </row>
    <row r="337" spans="1:5" ht="13.5" thickBot="1" x14ac:dyDescent="0.3">
      <c r="A337" s="690" t="s">
        <v>391</v>
      </c>
      <c r="B337" s="691"/>
      <c r="C337" s="333">
        <f>SUM(C338:C347)</f>
        <v>25627.07</v>
      </c>
      <c r="D337" s="334">
        <f>SUM(D338:D347)</f>
        <v>35498.080000000002</v>
      </c>
    </row>
    <row r="338" spans="1:5" ht="59.25" customHeight="1" x14ac:dyDescent="0.25">
      <c r="A338" s="811" t="s">
        <v>382</v>
      </c>
      <c r="B338" s="812"/>
      <c r="C338" s="348"/>
      <c r="D338" s="349"/>
    </row>
    <row r="339" spans="1:5" x14ac:dyDescent="0.25">
      <c r="A339" s="813" t="s">
        <v>383</v>
      </c>
      <c r="B339" s="814"/>
      <c r="C339" s="348"/>
      <c r="D339" s="349"/>
    </row>
    <row r="340" spans="1:5" x14ac:dyDescent="0.25">
      <c r="A340" s="694" t="s">
        <v>384</v>
      </c>
      <c r="B340" s="695"/>
      <c r="C340" s="350"/>
      <c r="D340" s="351"/>
    </row>
    <row r="341" spans="1:5" ht="27.75" customHeight="1" x14ac:dyDescent="0.25">
      <c r="A341" s="684" t="s">
        <v>385</v>
      </c>
      <c r="B341" s="685"/>
      <c r="C341" s="350"/>
      <c r="D341" s="351"/>
      <c r="E341" s="354"/>
    </row>
    <row r="342" spans="1:5" ht="24.75" customHeight="1" x14ac:dyDescent="0.25">
      <c r="A342" s="684" t="s">
        <v>386</v>
      </c>
      <c r="B342" s="685"/>
      <c r="C342" s="350">
        <v>10863.82</v>
      </c>
      <c r="D342" s="351">
        <v>13815.79</v>
      </c>
    </row>
    <row r="343" spans="1:5" x14ac:dyDescent="0.25">
      <c r="A343" s="684" t="s">
        <v>387</v>
      </c>
      <c r="B343" s="685"/>
      <c r="C343" s="350">
        <v>10833.95</v>
      </c>
      <c r="D343" s="351">
        <v>17944.98</v>
      </c>
    </row>
    <row r="344" spans="1:5" x14ac:dyDescent="0.25">
      <c r="A344" s="696" t="s">
        <v>388</v>
      </c>
      <c r="B344" s="697"/>
      <c r="C344" s="350">
        <v>442.56</v>
      </c>
      <c r="D344" s="351">
        <v>283.70999999999998</v>
      </c>
    </row>
    <row r="345" spans="1:5" x14ac:dyDescent="0.25">
      <c r="A345" s="696" t="s">
        <v>392</v>
      </c>
      <c r="B345" s="697"/>
      <c r="C345" s="325"/>
      <c r="D345" s="352"/>
    </row>
    <row r="346" spans="1:5" x14ac:dyDescent="0.25">
      <c r="A346" s="696" t="s">
        <v>390</v>
      </c>
      <c r="B346" s="697"/>
      <c r="C346" s="325"/>
      <c r="D346" s="352"/>
    </row>
    <row r="347" spans="1:5" ht="13.5" thickBot="1" x14ac:dyDescent="0.3">
      <c r="A347" s="807" t="s">
        <v>393</v>
      </c>
      <c r="B347" s="808"/>
      <c r="C347" s="355">
        <v>3486.74</v>
      </c>
      <c r="D347" s="356">
        <v>3453.6</v>
      </c>
    </row>
    <row r="348" spans="1:5" ht="13.5" thickBot="1" x14ac:dyDescent="0.3">
      <c r="A348" s="796" t="s">
        <v>208</v>
      </c>
      <c r="B348" s="797"/>
      <c r="C348" s="357">
        <f>C326+C337</f>
        <v>58180.93</v>
      </c>
      <c r="D348" s="260">
        <f>D326+D337</f>
        <v>64541.4</v>
      </c>
    </row>
    <row r="353" spans="1:5" ht="15" x14ac:dyDescent="0.25">
      <c r="A353" s="809" t="s">
        <v>394</v>
      </c>
      <c r="B353" s="809"/>
      <c r="C353" s="809"/>
      <c r="D353" s="810"/>
      <c r="E353" s="810"/>
    </row>
    <row r="354" spans="1:5" ht="13.5" thickBot="1" x14ac:dyDescent="0.25">
      <c r="A354" s="264"/>
      <c r="B354" s="264"/>
      <c r="C354" s="264"/>
      <c r="D354" s="112"/>
    </row>
    <row r="355" spans="1:5" ht="13.5" thickBot="1" x14ac:dyDescent="0.3">
      <c r="A355" s="803" t="s">
        <v>395</v>
      </c>
      <c r="B355" s="804"/>
      <c r="C355" s="358" t="s">
        <v>7</v>
      </c>
      <c r="D355" s="288" t="s">
        <v>300</v>
      </c>
    </row>
    <row r="356" spans="1:5" x14ac:dyDescent="0.25">
      <c r="A356" s="805" t="s">
        <v>396</v>
      </c>
      <c r="B356" s="806"/>
      <c r="C356" s="359">
        <f>SUM(C357:C363)</f>
        <v>14654023.58</v>
      </c>
      <c r="D356" s="359">
        <f>SUM(D357:D363)</f>
        <v>16591982.77</v>
      </c>
    </row>
    <row r="357" spans="1:5" x14ac:dyDescent="0.25">
      <c r="A357" s="720" t="s">
        <v>397</v>
      </c>
      <c r="B357" s="722"/>
      <c r="C357" s="360">
        <v>14654023.58</v>
      </c>
      <c r="D357" s="361">
        <v>14781982.77</v>
      </c>
    </row>
    <row r="358" spans="1:5" x14ac:dyDescent="0.25">
      <c r="A358" s="720" t="s">
        <v>398</v>
      </c>
      <c r="B358" s="722"/>
      <c r="C358" s="360"/>
      <c r="D358" s="361"/>
    </row>
    <row r="359" spans="1:5" ht="27.75" customHeight="1" x14ac:dyDescent="0.25">
      <c r="A359" s="662" t="s">
        <v>399</v>
      </c>
      <c r="B359" s="664"/>
      <c r="C359" s="360"/>
      <c r="D359" s="361"/>
    </row>
    <row r="360" spans="1:5" x14ac:dyDescent="0.25">
      <c r="A360" s="662" t="s">
        <v>400</v>
      </c>
      <c r="B360" s="664"/>
      <c r="C360" s="360"/>
      <c r="D360" s="361"/>
    </row>
    <row r="361" spans="1:5" x14ac:dyDescent="0.25">
      <c r="A361" s="662" t="s">
        <v>401</v>
      </c>
      <c r="B361" s="664"/>
      <c r="C361" s="360"/>
      <c r="D361" s="361"/>
    </row>
    <row r="362" spans="1:5" x14ac:dyDescent="0.25">
      <c r="A362" s="662" t="s">
        <v>402</v>
      </c>
      <c r="B362" s="664"/>
      <c r="C362" s="360"/>
      <c r="D362" s="361"/>
    </row>
    <row r="363" spans="1:5" x14ac:dyDescent="0.25">
      <c r="A363" s="662" t="s">
        <v>330</v>
      </c>
      <c r="B363" s="664"/>
      <c r="C363" s="360"/>
      <c r="D363" s="361">
        <v>1810000</v>
      </c>
    </row>
    <row r="364" spans="1:5" x14ac:dyDescent="0.25">
      <c r="A364" s="659" t="s">
        <v>403</v>
      </c>
      <c r="B364" s="661"/>
      <c r="C364" s="359">
        <f>C365+C366+C368</f>
        <v>0</v>
      </c>
      <c r="D364" s="362">
        <f>D365+D366+D368</f>
        <v>0</v>
      </c>
    </row>
    <row r="365" spans="1:5" x14ac:dyDescent="0.25">
      <c r="A365" s="696" t="s">
        <v>404</v>
      </c>
      <c r="B365" s="697"/>
      <c r="C365" s="352"/>
      <c r="D365" s="363"/>
    </row>
    <row r="366" spans="1:5" x14ac:dyDescent="0.25">
      <c r="A366" s="696" t="s">
        <v>405</v>
      </c>
      <c r="B366" s="697"/>
      <c r="C366" s="352"/>
      <c r="D366" s="363"/>
    </row>
    <row r="367" spans="1:5" x14ac:dyDescent="0.25">
      <c r="A367" s="792" t="s">
        <v>406</v>
      </c>
      <c r="B367" s="793"/>
      <c r="C367" s="352"/>
      <c r="D367" s="363"/>
    </row>
    <row r="368" spans="1:5" ht="13.5" thickBot="1" x14ac:dyDescent="0.3">
      <c r="A368" s="794" t="s">
        <v>330</v>
      </c>
      <c r="B368" s="795"/>
      <c r="C368" s="352"/>
      <c r="D368" s="363"/>
    </row>
    <row r="369" spans="1:5" ht="13.5" thickBot="1" x14ac:dyDescent="0.3">
      <c r="A369" s="796" t="s">
        <v>208</v>
      </c>
      <c r="B369" s="797"/>
      <c r="C369" s="364">
        <f>C356+C364</f>
        <v>14654023.58</v>
      </c>
      <c r="D369" s="364">
        <f>D356+D364</f>
        <v>16591982.77</v>
      </c>
    </row>
    <row r="372" spans="1:5" ht="26.25" customHeight="1" x14ac:dyDescent="0.25">
      <c r="A372" s="786" t="s">
        <v>407</v>
      </c>
      <c r="B372" s="798"/>
      <c r="C372" s="798"/>
      <c r="D372" s="798"/>
    </row>
    <row r="373" spans="1:5" ht="13.5" thickBot="1" x14ac:dyDescent="0.3">
      <c r="B373" s="321"/>
    </row>
    <row r="374" spans="1:5" ht="13.5" thickBot="1" x14ac:dyDescent="0.3">
      <c r="A374" s="799"/>
      <c r="B374" s="800"/>
      <c r="C374" s="365" t="s">
        <v>296</v>
      </c>
      <c r="D374" s="298" t="s">
        <v>8</v>
      </c>
    </row>
    <row r="375" spans="1:5" ht="13.5" thickBot="1" x14ac:dyDescent="0.3">
      <c r="A375" s="801" t="s">
        <v>408</v>
      </c>
      <c r="B375" s="802"/>
      <c r="C375" s="325">
        <v>16207821.43</v>
      </c>
      <c r="D375" s="293">
        <v>18384279.600000001</v>
      </c>
    </row>
    <row r="376" spans="1:5" ht="13.5" thickBot="1" x14ac:dyDescent="0.3">
      <c r="A376" s="690" t="s">
        <v>291</v>
      </c>
      <c r="B376" s="691"/>
      <c r="C376" s="334">
        <f>SUM(C375:C375)</f>
        <v>16207821.43</v>
      </c>
      <c r="D376" s="334">
        <f>SUM(D375:D375)</f>
        <v>18384279.600000001</v>
      </c>
    </row>
    <row r="379" spans="1:5" ht="14.45" customHeight="1" x14ac:dyDescent="0.25">
      <c r="A379" s="786" t="s">
        <v>409</v>
      </c>
      <c r="B379" s="786"/>
      <c r="C379" s="786"/>
      <c r="D379" s="786"/>
      <c r="E379" s="786"/>
    </row>
    <row r="380" spans="1:5" ht="13.5" thickBot="1" x14ac:dyDescent="0.25">
      <c r="E380" s="112"/>
    </row>
    <row r="381" spans="1:5" ht="26.25" thickBot="1" x14ac:dyDescent="0.25">
      <c r="A381" s="586" t="s">
        <v>226</v>
      </c>
      <c r="B381" s="787"/>
      <c r="C381" s="206" t="s">
        <v>410</v>
      </c>
      <c r="D381" s="206" t="s">
        <v>411</v>
      </c>
      <c r="E381" s="112"/>
    </row>
    <row r="382" spans="1:5" ht="13.5" thickBot="1" x14ac:dyDescent="0.25">
      <c r="A382" s="788" t="s">
        <v>412</v>
      </c>
      <c r="B382" s="789"/>
      <c r="C382" s="366">
        <v>1061270.3799999999</v>
      </c>
      <c r="D382" s="367">
        <f>18489+4971.14+60601.75+2839.76+22464.61+9145.44+110860.2+6490.13+2505.04+46540.12+3963.18+9346.85+248182.2+21677.22+11170.56+117657+19273.13+2952.59+24402+712.32+67717.59+239.28+11109+8554.56+4551.75+2290.4</f>
        <v>838706.82</v>
      </c>
      <c r="E382" s="112"/>
    </row>
    <row r="383" spans="1:5" x14ac:dyDescent="0.2">
      <c r="A383" s="112"/>
      <c r="B383" s="112"/>
      <c r="C383" s="112"/>
      <c r="D383" s="112"/>
      <c r="E383" s="112"/>
    </row>
    <row r="384" spans="1:5" ht="29.25" customHeight="1" x14ac:dyDescent="0.25">
      <c r="A384" s="790" t="s">
        <v>413</v>
      </c>
      <c r="B384" s="790"/>
      <c r="C384" s="790"/>
      <c r="D384" s="791"/>
      <c r="E384" s="791"/>
    </row>
    <row r="389" spans="1:9" ht="15" x14ac:dyDescent="0.25">
      <c r="A389" s="778" t="s">
        <v>414</v>
      </c>
      <c r="B389" s="778"/>
      <c r="C389" s="778"/>
      <c r="D389" s="778"/>
      <c r="E389" s="778"/>
      <c r="F389" s="778"/>
      <c r="G389" s="778"/>
      <c r="H389" s="778"/>
      <c r="I389" s="778"/>
    </row>
    <row r="391" spans="1:9" ht="15" x14ac:dyDescent="0.25">
      <c r="A391" s="778" t="s">
        <v>415</v>
      </c>
      <c r="B391" s="778"/>
      <c r="C391" s="778"/>
      <c r="D391" s="778"/>
      <c r="E391" s="778"/>
      <c r="F391" s="778"/>
      <c r="G391" s="778"/>
      <c r="H391" s="778"/>
      <c r="I391" s="778"/>
    </row>
    <row r="392" spans="1:9" ht="13.5" thickBot="1" x14ac:dyDescent="0.3">
      <c r="A392" s="368"/>
      <c r="B392" s="368"/>
      <c r="C392" s="368"/>
      <c r="D392" s="368"/>
      <c r="E392" s="368"/>
      <c r="F392" s="368"/>
      <c r="G392" s="368"/>
      <c r="H392" s="368"/>
      <c r="I392" s="369"/>
    </row>
    <row r="393" spans="1:9" ht="26.25" thickBot="1" x14ac:dyDescent="0.3">
      <c r="A393" s="779" t="s">
        <v>416</v>
      </c>
      <c r="B393" s="781" t="s">
        <v>417</v>
      </c>
      <c r="C393" s="782"/>
      <c r="D393" s="783"/>
      <c r="E393" s="267" t="s">
        <v>253</v>
      </c>
      <c r="F393" s="781" t="s">
        <v>418</v>
      </c>
      <c r="G393" s="782"/>
      <c r="H393" s="783"/>
      <c r="I393" s="370" t="s">
        <v>276</v>
      </c>
    </row>
    <row r="394" spans="1:9" ht="64.5" thickBot="1" x14ac:dyDescent="0.3">
      <c r="A394" s="780"/>
      <c r="B394" s="371" t="s">
        <v>419</v>
      </c>
      <c r="C394" s="372" t="s">
        <v>420</v>
      </c>
      <c r="D394" s="373" t="s">
        <v>257</v>
      </c>
      <c r="E394" s="374" t="s">
        <v>421</v>
      </c>
      <c r="F394" s="371" t="s">
        <v>419</v>
      </c>
      <c r="G394" s="372" t="s">
        <v>422</v>
      </c>
      <c r="H394" s="373" t="s">
        <v>423</v>
      </c>
      <c r="I394" s="375"/>
    </row>
    <row r="395" spans="1:9" ht="26.25" thickBot="1" x14ac:dyDescent="0.3">
      <c r="A395" s="376" t="s">
        <v>424</v>
      </c>
      <c r="B395" s="377"/>
      <c r="C395" s="378"/>
      <c r="D395" s="379"/>
      <c r="E395" s="337">
        <v>4755738.54</v>
      </c>
      <c r="F395" s="377"/>
      <c r="G395" s="380"/>
      <c r="H395" s="379"/>
      <c r="I395" s="337">
        <f>SUM(B395:H395)</f>
        <v>4755738.54</v>
      </c>
    </row>
    <row r="396" spans="1:9" ht="13.5" thickBot="1" x14ac:dyDescent="0.3">
      <c r="A396" s="381" t="s">
        <v>219</v>
      </c>
      <c r="B396" s="382">
        <f t="shared" ref="B396:I396" si="12">SUM(B397:B399)</f>
        <v>0</v>
      </c>
      <c r="C396" s="383">
        <f t="shared" si="12"/>
        <v>0</v>
      </c>
      <c r="D396" s="384">
        <f t="shared" si="12"/>
        <v>0</v>
      </c>
      <c r="E396" s="381">
        <f t="shared" si="12"/>
        <v>0</v>
      </c>
      <c r="F396" s="382">
        <f t="shared" si="12"/>
        <v>0</v>
      </c>
      <c r="G396" s="382">
        <f t="shared" si="12"/>
        <v>0</v>
      </c>
      <c r="H396" s="381">
        <f t="shared" si="12"/>
        <v>0</v>
      </c>
      <c r="I396" s="381">
        <f t="shared" si="12"/>
        <v>0</v>
      </c>
    </row>
    <row r="397" spans="1:9" x14ac:dyDescent="0.25">
      <c r="A397" s="385" t="s">
        <v>425</v>
      </c>
      <c r="B397" s="386"/>
      <c r="C397" s="387"/>
      <c r="D397" s="388"/>
      <c r="E397" s="389"/>
      <c r="F397" s="386"/>
      <c r="G397" s="390"/>
      <c r="H397" s="388"/>
      <c r="I397" s="391">
        <f>SUM(B397:H397)</f>
        <v>0</v>
      </c>
    </row>
    <row r="398" spans="1:9" x14ac:dyDescent="0.25">
      <c r="A398" s="392" t="s">
        <v>426</v>
      </c>
      <c r="B398" s="393"/>
      <c r="C398" s="278"/>
      <c r="D398" s="394"/>
      <c r="E398" s="395"/>
      <c r="F398" s="393"/>
      <c r="G398" s="396"/>
      <c r="H398" s="394"/>
      <c r="I398" s="391">
        <f>SUM(B398:H398)</f>
        <v>0</v>
      </c>
    </row>
    <row r="399" spans="1:9" ht="13.5" thickBot="1" x14ac:dyDescent="0.3">
      <c r="A399" s="397" t="s">
        <v>427</v>
      </c>
      <c r="B399" s="393"/>
      <c r="C399" s="278"/>
      <c r="D399" s="394"/>
      <c r="E399" s="395"/>
      <c r="F399" s="393"/>
      <c r="G399" s="396"/>
      <c r="H399" s="394"/>
      <c r="I399" s="391">
        <f>SUM(B399:H399)</f>
        <v>0</v>
      </c>
    </row>
    <row r="400" spans="1:9" ht="13.5" thickBot="1" x14ac:dyDescent="0.3">
      <c r="A400" s="381" t="s">
        <v>220</v>
      </c>
      <c r="B400" s="377">
        <f t="shared" ref="B400:I400" si="13">SUM(B401:B404)</f>
        <v>0</v>
      </c>
      <c r="C400" s="378">
        <f t="shared" si="13"/>
        <v>0</v>
      </c>
      <c r="D400" s="380">
        <f t="shared" si="13"/>
        <v>0</v>
      </c>
      <c r="E400" s="337">
        <f t="shared" si="13"/>
        <v>0</v>
      </c>
      <c r="F400" s="377">
        <f t="shared" si="13"/>
        <v>0</v>
      </c>
      <c r="G400" s="377">
        <f t="shared" si="13"/>
        <v>0</v>
      </c>
      <c r="H400" s="337">
        <f t="shared" si="13"/>
        <v>0</v>
      </c>
      <c r="I400" s="337">
        <f t="shared" si="13"/>
        <v>0</v>
      </c>
    </row>
    <row r="401" spans="1:9" ht="13.5" customHeight="1" x14ac:dyDescent="0.25">
      <c r="A401" s="398" t="s">
        <v>428</v>
      </c>
      <c r="B401" s="393"/>
      <c r="C401" s="278"/>
      <c r="D401" s="394"/>
      <c r="E401" s="395"/>
      <c r="F401" s="393"/>
      <c r="G401" s="396"/>
      <c r="H401" s="394"/>
      <c r="I401" s="391">
        <f>SUM(B401:H401)</f>
        <v>0</v>
      </c>
    </row>
    <row r="402" spans="1:9" x14ac:dyDescent="0.25">
      <c r="A402" s="398" t="s">
        <v>429</v>
      </c>
      <c r="B402" s="393"/>
      <c r="C402" s="278"/>
      <c r="D402" s="394"/>
      <c r="E402" s="395"/>
      <c r="F402" s="393"/>
      <c r="G402" s="396"/>
      <c r="H402" s="394"/>
      <c r="I402" s="391">
        <f>SUM(B402:H402)</f>
        <v>0</v>
      </c>
    </row>
    <row r="403" spans="1:9" x14ac:dyDescent="0.25">
      <c r="A403" s="398" t="s">
        <v>430</v>
      </c>
      <c r="B403" s="393"/>
      <c r="C403" s="278"/>
      <c r="D403" s="394"/>
      <c r="E403" s="395"/>
      <c r="F403" s="393"/>
      <c r="G403" s="396"/>
      <c r="H403" s="394"/>
      <c r="I403" s="391">
        <f>SUM(B403:H403)</f>
        <v>0</v>
      </c>
    </row>
    <row r="404" spans="1:9" ht="13.5" thickBot="1" x14ac:dyDescent="0.3">
      <c r="A404" s="399" t="s">
        <v>431</v>
      </c>
      <c r="B404" s="393"/>
      <c r="C404" s="278"/>
      <c r="D404" s="394"/>
      <c r="E404" s="395"/>
      <c r="F404" s="393"/>
      <c r="G404" s="396"/>
      <c r="H404" s="394"/>
      <c r="I404" s="391">
        <f>SUM(B404:H404)</f>
        <v>0</v>
      </c>
    </row>
    <row r="405" spans="1:9" ht="26.25" customHeight="1" thickBot="1" x14ac:dyDescent="0.3">
      <c r="A405" s="400" t="s">
        <v>432</v>
      </c>
      <c r="B405" s="401">
        <f t="shared" ref="B405:I405" si="14">B395+B396-B400</f>
        <v>0</v>
      </c>
      <c r="C405" s="401">
        <f t="shared" si="14"/>
        <v>0</v>
      </c>
      <c r="D405" s="401">
        <f t="shared" si="14"/>
        <v>0</v>
      </c>
      <c r="E405" s="402">
        <f t="shared" si="14"/>
        <v>4755738.54</v>
      </c>
      <c r="F405" s="401">
        <f t="shared" si="14"/>
        <v>0</v>
      </c>
      <c r="G405" s="401">
        <f t="shared" si="14"/>
        <v>0</v>
      </c>
      <c r="H405" s="402">
        <f t="shared" si="14"/>
        <v>0</v>
      </c>
      <c r="I405" s="402">
        <f t="shared" si="14"/>
        <v>4755738.54</v>
      </c>
    </row>
    <row r="406" spans="1:9" ht="40.5" customHeight="1" thickBot="1" x14ac:dyDescent="0.3">
      <c r="A406" s="376" t="s">
        <v>433</v>
      </c>
      <c r="B406" s="403"/>
      <c r="C406" s="404"/>
      <c r="D406" s="405"/>
      <c r="E406" s="406">
        <v>3271330.15</v>
      </c>
      <c r="F406" s="403"/>
      <c r="G406" s="407"/>
      <c r="H406" s="405"/>
      <c r="I406" s="406">
        <f>SUM(B406:H406)</f>
        <v>3271330.15</v>
      </c>
    </row>
    <row r="407" spans="1:9" x14ac:dyDescent="0.25">
      <c r="A407" s="408" t="s">
        <v>219</v>
      </c>
      <c r="B407" s="409"/>
      <c r="C407" s="410"/>
      <c r="D407" s="411"/>
      <c r="E407" s="412">
        <v>212166.38</v>
      </c>
      <c r="F407" s="409"/>
      <c r="G407" s="413"/>
      <c r="H407" s="411"/>
      <c r="I407" s="412">
        <f>SUM(B407:H407)</f>
        <v>212166.38</v>
      </c>
    </row>
    <row r="408" spans="1:9" ht="13.5" thickBot="1" x14ac:dyDescent="0.3">
      <c r="A408" s="414" t="s">
        <v>220</v>
      </c>
      <c r="B408" s="415"/>
      <c r="C408" s="416"/>
      <c r="D408" s="417"/>
      <c r="E408" s="418"/>
      <c r="F408" s="415"/>
      <c r="G408" s="419"/>
      <c r="H408" s="417"/>
      <c r="I408" s="418">
        <f>SUM(B408:H408)</f>
        <v>0</v>
      </c>
    </row>
    <row r="409" spans="1:9" ht="41.25" customHeight="1" thickBot="1" x14ac:dyDescent="0.3">
      <c r="A409" s="420" t="s">
        <v>434</v>
      </c>
      <c r="B409" s="403">
        <f>B406+B407-B408</f>
        <v>0</v>
      </c>
      <c r="C409" s="404">
        <f t="shared" ref="C409:I409" si="15">C406+C407-C408</f>
        <v>0</v>
      </c>
      <c r="D409" s="405">
        <f t="shared" si="15"/>
        <v>0</v>
      </c>
      <c r="E409" s="406">
        <f t="shared" si="15"/>
        <v>3483496.53</v>
      </c>
      <c r="F409" s="403">
        <f t="shared" si="15"/>
        <v>0</v>
      </c>
      <c r="G409" s="407">
        <f t="shared" si="15"/>
        <v>0</v>
      </c>
      <c r="H409" s="405">
        <f t="shared" si="15"/>
        <v>0</v>
      </c>
      <c r="I409" s="406">
        <f t="shared" si="15"/>
        <v>3483496.53</v>
      </c>
    </row>
    <row r="410" spans="1:9" ht="26.25" customHeight="1" thickBot="1" x14ac:dyDescent="0.3">
      <c r="A410" s="129" t="s">
        <v>435</v>
      </c>
      <c r="B410" s="296">
        <f t="shared" ref="B410:I410" si="16">B395-B406</f>
        <v>0</v>
      </c>
      <c r="C410" s="296">
        <f t="shared" si="16"/>
        <v>0</v>
      </c>
      <c r="D410" s="296">
        <f t="shared" si="16"/>
        <v>0</v>
      </c>
      <c r="E410" s="296">
        <f t="shared" si="16"/>
        <v>1484408.3900000001</v>
      </c>
      <c r="F410" s="296">
        <f t="shared" si="16"/>
        <v>0</v>
      </c>
      <c r="G410" s="296">
        <f t="shared" si="16"/>
        <v>0</v>
      </c>
      <c r="H410" s="296">
        <f t="shared" si="16"/>
        <v>0</v>
      </c>
      <c r="I410" s="296">
        <f t="shared" si="16"/>
        <v>1484408.3900000001</v>
      </c>
    </row>
    <row r="411" spans="1:9" ht="26.25" customHeight="1" thickBot="1" x14ac:dyDescent="0.3">
      <c r="A411" s="421" t="s">
        <v>436</v>
      </c>
      <c r="B411" s="296">
        <f>B405-B409</f>
        <v>0</v>
      </c>
      <c r="C411" s="296">
        <f t="shared" ref="C411:I411" si="17">C405-C409</f>
        <v>0</v>
      </c>
      <c r="D411" s="296">
        <f t="shared" si="17"/>
        <v>0</v>
      </c>
      <c r="E411" s="296">
        <f>E405-E409</f>
        <v>1272242.0100000002</v>
      </c>
      <c r="F411" s="296">
        <f t="shared" si="17"/>
        <v>0</v>
      </c>
      <c r="G411" s="296">
        <f t="shared" si="17"/>
        <v>0</v>
      </c>
      <c r="H411" s="296">
        <f t="shared" si="17"/>
        <v>0</v>
      </c>
      <c r="I411" s="296">
        <f t="shared" si="17"/>
        <v>1272242.0100000002</v>
      </c>
    </row>
    <row r="412" spans="1:9" ht="26.25" customHeight="1" x14ac:dyDescent="0.25">
      <c r="A412" s="422"/>
      <c r="B412" s="423"/>
      <c r="C412" s="423"/>
      <c r="D412" s="423"/>
      <c r="E412" s="423"/>
      <c r="F412" s="423"/>
      <c r="G412" s="423"/>
      <c r="H412" s="423"/>
      <c r="I412" s="423"/>
    </row>
    <row r="414" spans="1:9" ht="15" x14ac:dyDescent="0.25">
      <c r="A414" s="784" t="s">
        <v>437</v>
      </c>
      <c r="B414" s="785"/>
      <c r="C414" s="785"/>
    </row>
    <row r="415" spans="1:9" ht="13.5" thickBot="1" x14ac:dyDescent="0.3">
      <c r="A415" s="264"/>
      <c r="B415" s="424"/>
      <c r="C415" s="424"/>
      <c r="E415" s="425"/>
      <c r="F415" s="425"/>
      <c r="G415" s="425"/>
      <c r="H415" s="425"/>
      <c r="I415" s="425"/>
    </row>
    <row r="416" spans="1:9" ht="13.5" thickBot="1" x14ac:dyDescent="0.3">
      <c r="A416" s="781" t="s">
        <v>295</v>
      </c>
      <c r="B416" s="783"/>
      <c r="C416" s="426" t="s">
        <v>7</v>
      </c>
      <c r="D416" s="268" t="s">
        <v>300</v>
      </c>
    </row>
    <row r="417" spans="1:12" ht="13.5" x14ac:dyDescent="0.25">
      <c r="A417" s="772" t="s">
        <v>438</v>
      </c>
      <c r="B417" s="773"/>
      <c r="C417" s="427">
        <v>65231.02</v>
      </c>
      <c r="D417" s="427">
        <v>2508.38</v>
      </c>
      <c r="E417" s="428"/>
      <c r="F417" s="428"/>
      <c r="H417" s="428"/>
      <c r="I417" s="428"/>
      <c r="K417" s="429"/>
      <c r="L417" s="428"/>
    </row>
    <row r="418" spans="1:12" ht="13.5" x14ac:dyDescent="0.25">
      <c r="A418" s="774" t="s">
        <v>439</v>
      </c>
      <c r="B418" s="775"/>
      <c r="C418" s="430">
        <v>20154.21</v>
      </c>
      <c r="D418" s="430">
        <v>5380.36</v>
      </c>
      <c r="E418" s="431"/>
      <c r="F418" s="431"/>
      <c r="H418" s="431"/>
      <c r="I418" s="431"/>
      <c r="K418" s="429"/>
      <c r="L418" s="431"/>
    </row>
    <row r="419" spans="1:12" ht="13.5" x14ac:dyDescent="0.25">
      <c r="A419" s="774" t="s">
        <v>440</v>
      </c>
      <c r="B419" s="775"/>
      <c r="C419" s="430"/>
      <c r="D419" s="430"/>
      <c r="E419" s="432"/>
      <c r="F419" s="432"/>
      <c r="H419" s="432"/>
      <c r="I419" s="432"/>
      <c r="K419" s="433"/>
      <c r="L419" s="432"/>
    </row>
    <row r="420" spans="1:12" ht="13.5" x14ac:dyDescent="0.25">
      <c r="A420" s="776" t="s">
        <v>441</v>
      </c>
      <c r="B420" s="777"/>
      <c r="C420" s="434">
        <f>C421+C424+C425+C426+C427</f>
        <v>34437349.640000001</v>
      </c>
      <c r="D420" s="434">
        <f>D421+D424+D425+D426+D427</f>
        <v>11037631.609999999</v>
      </c>
      <c r="K420" s="433"/>
    </row>
    <row r="421" spans="1:12" ht="27" customHeight="1" x14ac:dyDescent="0.25">
      <c r="A421" s="684" t="s">
        <v>442</v>
      </c>
      <c r="B421" s="685"/>
      <c r="C421" s="395">
        <f>C422-C423</f>
        <v>0</v>
      </c>
      <c r="D421" s="395">
        <f>D422-D423</f>
        <v>0</v>
      </c>
      <c r="K421" s="433"/>
    </row>
    <row r="422" spans="1:12" ht="13.5" x14ac:dyDescent="0.25">
      <c r="A422" s="768" t="s">
        <v>443</v>
      </c>
      <c r="B422" s="769"/>
      <c r="C422" s="395">
        <v>15205612.65</v>
      </c>
      <c r="D422" s="395">
        <v>16796836.710000001</v>
      </c>
      <c r="K422" s="433"/>
    </row>
    <row r="423" spans="1:12" ht="25.5" customHeight="1" x14ac:dyDescent="0.25">
      <c r="A423" s="768" t="s">
        <v>444</v>
      </c>
      <c r="B423" s="769"/>
      <c r="C423" s="395">
        <v>15205612.65</v>
      </c>
      <c r="D423" s="395">
        <v>16796836.710000001</v>
      </c>
      <c r="K423" s="433"/>
    </row>
    <row r="424" spans="1:12" ht="13.5" x14ac:dyDescent="0.25">
      <c r="A424" s="686" t="s">
        <v>445</v>
      </c>
      <c r="B424" s="687"/>
      <c r="C424" s="293">
        <v>217371.33</v>
      </c>
      <c r="D424" s="293">
        <v>209095</v>
      </c>
      <c r="K424" s="429"/>
    </row>
    <row r="425" spans="1:12" ht="13.5" x14ac:dyDescent="0.25">
      <c r="A425" s="686" t="s">
        <v>446</v>
      </c>
      <c r="B425" s="687"/>
      <c r="C425" s="293">
        <v>13167728.52</v>
      </c>
      <c r="D425" s="293">
        <v>4648711.22</v>
      </c>
      <c r="K425" s="433"/>
    </row>
    <row r="426" spans="1:12" ht="13.5" x14ac:dyDescent="0.25">
      <c r="A426" s="686" t="s">
        <v>447</v>
      </c>
      <c r="B426" s="687"/>
      <c r="C426" s="293"/>
      <c r="D426" s="293"/>
      <c r="K426" s="433"/>
    </row>
    <row r="427" spans="1:12" ht="13.5" x14ac:dyDescent="0.25">
      <c r="A427" s="686" t="s">
        <v>448</v>
      </c>
      <c r="B427" s="687"/>
      <c r="C427" s="293">
        <v>21052249.789999999</v>
      </c>
      <c r="D427" s="293">
        <v>6179825.3899999997</v>
      </c>
      <c r="K427" s="433"/>
    </row>
    <row r="428" spans="1:12" ht="24.75" customHeight="1" thickBot="1" x14ac:dyDescent="0.3">
      <c r="A428" s="770" t="s">
        <v>449</v>
      </c>
      <c r="B428" s="771"/>
      <c r="C428" s="430"/>
      <c r="D428" s="430"/>
    </row>
    <row r="429" spans="1:12" ht="13.5" thickBot="1" x14ac:dyDescent="0.3">
      <c r="A429" s="759" t="s">
        <v>291</v>
      </c>
      <c r="B429" s="760"/>
      <c r="C429" s="296">
        <f>SUM(C417+C418+C419+C420+C428)</f>
        <v>34522734.869999997</v>
      </c>
      <c r="D429" s="296">
        <f>SUM(D417+D418+D419+D420+D428)</f>
        <v>11045520.35</v>
      </c>
    </row>
    <row r="432" spans="1:12" ht="15" x14ac:dyDescent="0.25">
      <c r="A432" s="435" t="s">
        <v>450</v>
      </c>
      <c r="B432" s="425"/>
      <c r="C432" s="425"/>
      <c r="D432" s="425"/>
    </row>
    <row r="433" spans="1:4" ht="13.5" thickBot="1" x14ac:dyDescent="0.3"/>
    <row r="434" spans="1:4" ht="13.5" thickBot="1" x14ac:dyDescent="0.3">
      <c r="A434" s="436" t="s">
        <v>451</v>
      </c>
      <c r="B434" s="437"/>
      <c r="C434" s="437"/>
      <c r="D434" s="438"/>
    </row>
    <row r="435" spans="1:4" ht="13.5" thickBot="1" x14ac:dyDescent="0.3">
      <c r="A435" s="761" t="s">
        <v>7</v>
      </c>
      <c r="B435" s="762"/>
      <c r="C435" s="763" t="s">
        <v>300</v>
      </c>
      <c r="D435" s="764"/>
    </row>
    <row r="436" spans="1:4" ht="13.5" thickBot="1" x14ac:dyDescent="0.3">
      <c r="A436" s="744"/>
      <c r="B436" s="765"/>
      <c r="C436" s="744"/>
      <c r="D436" s="765"/>
    </row>
    <row r="439" spans="1:4" ht="15" x14ac:dyDescent="0.25">
      <c r="A439" s="766" t="s">
        <v>452</v>
      </c>
      <c r="B439" s="766"/>
      <c r="C439" s="766"/>
      <c r="D439" s="767"/>
    </row>
    <row r="440" spans="1:4" ht="14.25" customHeight="1" x14ac:dyDescent="0.25">
      <c r="A440" s="748" t="s">
        <v>453</v>
      </c>
      <c r="B440" s="748"/>
      <c r="C440" s="748"/>
    </row>
    <row r="441" spans="1:4" ht="13.5" thickBot="1" x14ac:dyDescent="0.3">
      <c r="A441" s="439"/>
      <c r="B441" s="440"/>
      <c r="C441" s="440"/>
    </row>
    <row r="442" spans="1:4" ht="13.5" thickBot="1" x14ac:dyDescent="0.3">
      <c r="A442" s="749" t="s">
        <v>242</v>
      </c>
      <c r="B442" s="750"/>
      <c r="C442" s="209" t="s">
        <v>454</v>
      </c>
      <c r="D442" s="209" t="s">
        <v>455</v>
      </c>
    </row>
    <row r="443" spans="1:4" ht="28.15" customHeight="1" x14ac:dyDescent="0.25">
      <c r="A443" s="751" t="s">
        <v>456</v>
      </c>
      <c r="B443" s="752"/>
      <c r="C443" s="441">
        <v>0</v>
      </c>
      <c r="D443" s="442">
        <v>0</v>
      </c>
    </row>
    <row r="444" spans="1:4" x14ac:dyDescent="0.25">
      <c r="A444" s="753" t="s">
        <v>457</v>
      </c>
      <c r="B444" s="754"/>
      <c r="C444" s="443">
        <v>0</v>
      </c>
      <c r="D444" s="444">
        <v>0</v>
      </c>
    </row>
    <row r="445" spans="1:4" x14ac:dyDescent="0.25">
      <c r="A445" s="755" t="s">
        <v>458</v>
      </c>
      <c r="B445" s="756"/>
      <c r="C445" s="445"/>
      <c r="D445" s="446"/>
    </row>
    <row r="446" spans="1:4" x14ac:dyDescent="0.25">
      <c r="A446" s="757" t="s">
        <v>459</v>
      </c>
      <c r="B446" s="758"/>
      <c r="C446" s="443"/>
      <c r="D446" s="444"/>
    </row>
    <row r="447" spans="1:4" ht="13.5" customHeight="1" thickBot="1" x14ac:dyDescent="0.3">
      <c r="A447" s="735" t="s">
        <v>460</v>
      </c>
      <c r="B447" s="736"/>
      <c r="C447" s="447"/>
      <c r="D447" s="448"/>
    </row>
    <row r="451" spans="1:3" x14ac:dyDescent="0.25">
      <c r="A451" s="449" t="s">
        <v>461</v>
      </c>
      <c r="B451" s="449"/>
      <c r="C451" s="449"/>
    </row>
    <row r="452" spans="1:3" ht="13.5" thickBot="1" x14ac:dyDescent="0.3">
      <c r="A452" s="264"/>
      <c r="B452" s="264"/>
      <c r="C452" s="264"/>
    </row>
    <row r="453" spans="1:3" ht="26.25" thickBot="1" x14ac:dyDescent="0.3">
      <c r="A453" s="450"/>
      <c r="B453" s="426" t="s">
        <v>462</v>
      </c>
      <c r="C453" s="288" t="s">
        <v>463</v>
      </c>
    </row>
    <row r="454" spans="1:3" ht="13.5" thickBot="1" x14ac:dyDescent="0.3">
      <c r="A454" s="451" t="s">
        <v>464</v>
      </c>
      <c r="B454" s="452">
        <f>B455+B460</f>
        <v>0</v>
      </c>
      <c r="C454" s="452">
        <f>C455+C460</f>
        <v>0</v>
      </c>
    </row>
    <row r="455" spans="1:3" x14ac:dyDescent="0.25">
      <c r="A455" s="453" t="s">
        <v>465</v>
      </c>
      <c r="B455" s="454">
        <f>SUM(B457:B459)</f>
        <v>0</v>
      </c>
      <c r="C455" s="454">
        <f>SUM(C457:C459)</f>
        <v>0</v>
      </c>
    </row>
    <row r="456" spans="1:3" x14ac:dyDescent="0.25">
      <c r="A456" s="455" t="s">
        <v>245</v>
      </c>
      <c r="B456" s="456"/>
      <c r="C456" s="457"/>
    </row>
    <row r="457" spans="1:3" x14ac:dyDescent="0.25">
      <c r="A457" s="458"/>
      <c r="B457" s="456"/>
      <c r="C457" s="457"/>
    </row>
    <row r="458" spans="1:3" x14ac:dyDescent="0.25">
      <c r="A458" s="458"/>
      <c r="B458" s="456"/>
      <c r="C458" s="457"/>
    </row>
    <row r="459" spans="1:3" ht="13.5" thickBot="1" x14ac:dyDescent="0.3">
      <c r="A459" s="459"/>
      <c r="B459" s="460"/>
      <c r="C459" s="461"/>
    </row>
    <row r="460" spans="1:3" x14ac:dyDescent="0.25">
      <c r="A460" s="453" t="s">
        <v>466</v>
      </c>
      <c r="B460" s="454">
        <f>SUM(B462:B464)</f>
        <v>0</v>
      </c>
      <c r="C460" s="454">
        <f>SUM(C462:C464)</f>
        <v>0</v>
      </c>
    </row>
    <row r="461" spans="1:3" x14ac:dyDescent="0.25">
      <c r="A461" s="455" t="s">
        <v>245</v>
      </c>
      <c r="B461" s="360"/>
      <c r="C461" s="361"/>
    </row>
    <row r="462" spans="1:3" x14ac:dyDescent="0.25">
      <c r="A462" s="462"/>
      <c r="B462" s="360"/>
      <c r="C462" s="361"/>
    </row>
    <row r="463" spans="1:3" x14ac:dyDescent="0.25">
      <c r="A463" s="462"/>
      <c r="B463" s="456"/>
      <c r="C463" s="457"/>
    </row>
    <row r="464" spans="1:3" ht="13.5" thickBot="1" x14ac:dyDescent="0.3">
      <c r="A464" s="463"/>
      <c r="B464" s="460"/>
      <c r="C464" s="461"/>
    </row>
    <row r="465" spans="1:9" ht="13.5" thickBot="1" x14ac:dyDescent="0.3">
      <c r="A465" s="451" t="s">
        <v>467</v>
      </c>
      <c r="B465" s="452">
        <f>B466+B471</f>
        <v>0</v>
      </c>
      <c r="C465" s="452">
        <f>C466+C471</f>
        <v>17476626.239999998</v>
      </c>
    </row>
    <row r="466" spans="1:9" x14ac:dyDescent="0.25">
      <c r="A466" s="464" t="s">
        <v>465</v>
      </c>
      <c r="B466" s="360">
        <f>SUM(B468:B470)</f>
        <v>0</v>
      </c>
      <c r="C466" s="360">
        <f>SUM(C468:C470)</f>
        <v>0</v>
      </c>
    </row>
    <row r="467" spans="1:9" x14ac:dyDescent="0.25">
      <c r="A467" s="465" t="s">
        <v>245</v>
      </c>
      <c r="B467" s="456"/>
      <c r="C467" s="457"/>
    </row>
    <row r="468" spans="1:9" x14ac:dyDescent="0.25">
      <c r="A468" s="462"/>
      <c r="B468" s="456"/>
      <c r="C468" s="457"/>
    </row>
    <row r="469" spans="1:9" x14ac:dyDescent="0.25">
      <c r="A469" s="462"/>
      <c r="B469" s="456"/>
      <c r="C469" s="457"/>
    </row>
    <row r="470" spans="1:9" ht="13.5" thickBot="1" x14ac:dyDescent="0.3">
      <c r="A470" s="463"/>
      <c r="B470" s="460"/>
      <c r="C470" s="461"/>
    </row>
    <row r="471" spans="1:9" x14ac:dyDescent="0.25">
      <c r="A471" s="466" t="s">
        <v>466</v>
      </c>
      <c r="B471" s="467">
        <f>SUM(B473:B473)</f>
        <v>0</v>
      </c>
      <c r="C471" s="467">
        <f>SUM(C473:C473)</f>
        <v>17476626.239999998</v>
      </c>
    </row>
    <row r="472" spans="1:9" x14ac:dyDescent="0.25">
      <c r="A472" s="465" t="s">
        <v>245</v>
      </c>
      <c r="B472" s="456"/>
      <c r="C472" s="456"/>
    </row>
    <row r="473" spans="1:9" ht="46.5" customHeight="1" thickBot="1" x14ac:dyDescent="0.3">
      <c r="A473" s="468" t="s">
        <v>468</v>
      </c>
      <c r="B473" s="460">
        <v>0</v>
      </c>
      <c r="C473" s="460">
        <v>17476626.239999998</v>
      </c>
    </row>
    <row r="474" spans="1:9" x14ac:dyDescent="0.25">
      <c r="A474" s="449"/>
      <c r="B474" s="449"/>
      <c r="C474" s="449"/>
    </row>
    <row r="475" spans="1:9" x14ac:dyDescent="0.25">
      <c r="A475" s="449"/>
      <c r="B475" s="449"/>
      <c r="C475" s="449"/>
    </row>
    <row r="476" spans="1:9" ht="43.5" customHeight="1" x14ac:dyDescent="0.25">
      <c r="A476" s="600" t="s">
        <v>469</v>
      </c>
      <c r="B476" s="600"/>
      <c r="C476" s="600"/>
      <c r="D476" s="600"/>
      <c r="E476" s="737"/>
      <c r="F476" s="737"/>
      <c r="G476" s="737"/>
      <c r="H476" s="737"/>
      <c r="I476" s="737"/>
    </row>
    <row r="477" spans="1:9" ht="13.5" thickBot="1" x14ac:dyDescent="0.3">
      <c r="A477" s="469"/>
      <c r="B477" s="469"/>
      <c r="C477" s="469"/>
      <c r="D477" s="469"/>
      <c r="E477" s="89"/>
      <c r="F477" s="89"/>
      <c r="G477" s="89"/>
      <c r="H477" s="89"/>
      <c r="I477" s="89"/>
    </row>
    <row r="478" spans="1:9" ht="55.5" customHeight="1" thickBot="1" x14ac:dyDescent="0.3">
      <c r="A478" s="738" t="s">
        <v>470</v>
      </c>
      <c r="B478" s="739"/>
      <c r="C478" s="739"/>
      <c r="D478" s="739"/>
      <c r="E478" s="740"/>
    </row>
    <row r="479" spans="1:9" ht="24.75" customHeight="1" thickBot="1" x14ac:dyDescent="0.3">
      <c r="A479" s="607" t="s">
        <v>7</v>
      </c>
      <c r="B479" s="741"/>
      <c r="C479" s="742" t="s">
        <v>8</v>
      </c>
      <c r="D479" s="743"/>
      <c r="E479" s="470" t="s">
        <v>243</v>
      </c>
    </row>
    <row r="480" spans="1:9" ht="20.25" customHeight="1" thickBot="1" x14ac:dyDescent="0.3">
      <c r="A480" s="744"/>
      <c r="B480" s="745"/>
      <c r="C480" s="746"/>
      <c r="D480" s="747"/>
      <c r="E480" s="471"/>
    </row>
    <row r="481" spans="1:7" x14ac:dyDescent="0.25">
      <c r="A481" s="449"/>
      <c r="B481" s="449"/>
      <c r="C481" s="449"/>
    </row>
    <row r="482" spans="1:7" x14ac:dyDescent="0.25">
      <c r="A482" s="449"/>
      <c r="B482" s="449"/>
      <c r="C482" s="449"/>
    </row>
    <row r="483" spans="1:7" x14ac:dyDescent="0.25">
      <c r="A483" s="449"/>
      <c r="B483" s="449"/>
      <c r="C483" s="449"/>
    </row>
    <row r="484" spans="1:7" x14ac:dyDescent="0.25">
      <c r="A484" s="449"/>
      <c r="B484" s="449"/>
      <c r="C484" s="449"/>
    </row>
    <row r="485" spans="1:7" x14ac:dyDescent="0.25">
      <c r="A485" s="449"/>
      <c r="B485" s="449"/>
      <c r="C485" s="449"/>
    </row>
    <row r="486" spans="1:7" x14ac:dyDescent="0.25">
      <c r="A486" s="449"/>
      <c r="B486" s="449"/>
      <c r="C486" s="449"/>
    </row>
    <row r="487" spans="1:7" x14ac:dyDescent="0.25">
      <c r="A487" s="449"/>
      <c r="B487" s="449"/>
      <c r="C487" s="449"/>
    </row>
    <row r="488" spans="1:7" x14ac:dyDescent="0.25">
      <c r="A488" s="449"/>
      <c r="B488" s="449"/>
      <c r="C488" s="449"/>
    </row>
    <row r="489" spans="1:7" x14ac:dyDescent="0.25">
      <c r="A489" s="449"/>
      <c r="B489" s="449"/>
      <c r="C489" s="449"/>
    </row>
    <row r="490" spans="1:7" x14ac:dyDescent="0.25">
      <c r="A490" s="449" t="s">
        <v>471</v>
      </c>
      <c r="B490" s="449"/>
      <c r="C490" s="449"/>
    </row>
    <row r="491" spans="1:7" x14ac:dyDescent="0.25">
      <c r="A491" s="623" t="s">
        <v>472</v>
      </c>
      <c r="B491" s="623"/>
      <c r="C491" s="623"/>
    </row>
    <row r="492" spans="1:7" ht="13.5" thickBot="1" x14ac:dyDescent="0.3">
      <c r="A492" s="449"/>
      <c r="B492" s="449"/>
      <c r="C492" s="449"/>
    </row>
    <row r="493" spans="1:7" ht="26.25" thickBot="1" x14ac:dyDescent="0.3">
      <c r="A493" s="624" t="s">
        <v>473</v>
      </c>
      <c r="B493" s="625"/>
      <c r="C493" s="625"/>
      <c r="D493" s="626"/>
      <c r="E493" s="426" t="s">
        <v>462</v>
      </c>
      <c r="F493" s="288" t="s">
        <v>463</v>
      </c>
      <c r="G493" s="472"/>
    </row>
    <row r="494" spans="1:7" ht="14.25" customHeight="1" thickBot="1" x14ac:dyDescent="0.3">
      <c r="A494" s="627" t="s">
        <v>474</v>
      </c>
      <c r="B494" s="628"/>
      <c r="C494" s="628"/>
      <c r="D494" s="629"/>
      <c r="E494" s="452">
        <f>SUM(E495:E502)</f>
        <v>27862135.41</v>
      </c>
      <c r="F494" s="452">
        <f>SUM(F495:F502)</f>
        <v>34600294.199999996</v>
      </c>
      <c r="G494" s="473"/>
    </row>
    <row r="495" spans="1:7" x14ac:dyDescent="0.25">
      <c r="A495" s="729" t="s">
        <v>475</v>
      </c>
      <c r="B495" s="730"/>
      <c r="C495" s="730"/>
      <c r="D495" s="731"/>
      <c r="E495" s="360">
        <v>13834472.35</v>
      </c>
      <c r="F495" s="361">
        <v>13486685.109999999</v>
      </c>
      <c r="G495" s="242"/>
    </row>
    <row r="496" spans="1:7" x14ac:dyDescent="0.25">
      <c r="A496" s="720" t="s">
        <v>476</v>
      </c>
      <c r="B496" s="721"/>
      <c r="C496" s="721"/>
      <c r="D496" s="722"/>
      <c r="E496" s="456">
        <v>11270499.800000001</v>
      </c>
      <c r="F496" s="457">
        <v>18015213.899999999</v>
      </c>
      <c r="G496" s="242"/>
    </row>
    <row r="497" spans="1:7" x14ac:dyDescent="0.25">
      <c r="A497" s="720" t="s">
        <v>477</v>
      </c>
      <c r="B497" s="721"/>
      <c r="C497" s="721"/>
      <c r="D497" s="722"/>
      <c r="E497" s="456">
        <v>706372.67</v>
      </c>
      <c r="F497" s="457">
        <v>1098303.95</v>
      </c>
      <c r="G497" s="242"/>
    </row>
    <row r="498" spans="1:7" x14ac:dyDescent="0.25">
      <c r="A498" s="614" t="s">
        <v>478</v>
      </c>
      <c r="B498" s="615"/>
      <c r="C498" s="615"/>
      <c r="D498" s="616"/>
      <c r="E498" s="456"/>
      <c r="F498" s="457"/>
      <c r="G498" s="242"/>
    </row>
    <row r="499" spans="1:7" x14ac:dyDescent="0.25">
      <c r="A499" s="720" t="s">
        <v>479</v>
      </c>
      <c r="B499" s="721"/>
      <c r="C499" s="721"/>
      <c r="D499" s="722"/>
      <c r="E499" s="456">
        <v>1818153.5</v>
      </c>
      <c r="F499" s="457">
        <v>1714692.02</v>
      </c>
      <c r="G499" s="242"/>
    </row>
    <row r="500" spans="1:7" ht="24.75" customHeight="1" x14ac:dyDescent="0.25">
      <c r="A500" s="662" t="s">
        <v>480</v>
      </c>
      <c r="B500" s="663"/>
      <c r="C500" s="663"/>
      <c r="D500" s="664"/>
      <c r="E500" s="456"/>
      <c r="F500" s="457"/>
      <c r="G500" s="242"/>
    </row>
    <row r="501" spans="1:7" x14ac:dyDescent="0.25">
      <c r="A501" s="662" t="s">
        <v>481</v>
      </c>
      <c r="B501" s="663"/>
      <c r="C501" s="663"/>
      <c r="D501" s="664"/>
      <c r="E501" s="456">
        <v>168077.72</v>
      </c>
      <c r="F501" s="457">
        <v>54821.37</v>
      </c>
      <c r="G501" s="242"/>
    </row>
    <row r="502" spans="1:7" ht="13.5" thickBot="1" x14ac:dyDescent="0.3">
      <c r="A502" s="732" t="s">
        <v>482</v>
      </c>
      <c r="B502" s="733"/>
      <c r="C502" s="733"/>
      <c r="D502" s="734"/>
      <c r="E502" s="474">
        <v>64559.37</v>
      </c>
      <c r="F502" s="475">
        <v>230577.85</v>
      </c>
      <c r="G502" s="242"/>
    </row>
    <row r="503" spans="1:7" ht="13.5" thickBot="1" x14ac:dyDescent="0.3">
      <c r="A503" s="627" t="s">
        <v>483</v>
      </c>
      <c r="B503" s="628"/>
      <c r="C503" s="628"/>
      <c r="D503" s="629"/>
      <c r="E503" s="476">
        <v>31330.799999999999</v>
      </c>
      <c r="F503" s="477">
        <v>31848.94</v>
      </c>
      <c r="G503" s="478"/>
    </row>
    <row r="504" spans="1:7" ht="13.5" thickBot="1" x14ac:dyDescent="0.3">
      <c r="A504" s="667" t="s">
        <v>484</v>
      </c>
      <c r="B504" s="668"/>
      <c r="C504" s="668"/>
      <c r="D504" s="669"/>
      <c r="E504" s="479"/>
      <c r="F504" s="480"/>
      <c r="G504" s="478"/>
    </row>
    <row r="505" spans="1:7" ht="13.5" thickBot="1" x14ac:dyDescent="0.3">
      <c r="A505" s="667" t="s">
        <v>485</v>
      </c>
      <c r="B505" s="668"/>
      <c r="C505" s="668"/>
      <c r="D505" s="669"/>
      <c r="E505" s="476"/>
      <c r="F505" s="477"/>
      <c r="G505" s="478"/>
    </row>
    <row r="506" spans="1:7" ht="13.5" thickBot="1" x14ac:dyDescent="0.3">
      <c r="A506" s="726" t="s">
        <v>486</v>
      </c>
      <c r="B506" s="727"/>
      <c r="C506" s="727"/>
      <c r="D506" s="728"/>
      <c r="E506" s="476"/>
      <c r="F506" s="477"/>
      <c r="G506" s="478"/>
    </row>
    <row r="507" spans="1:7" ht="13.5" thickBot="1" x14ac:dyDescent="0.3">
      <c r="A507" s="726" t="s">
        <v>487</v>
      </c>
      <c r="B507" s="727"/>
      <c r="C507" s="727"/>
      <c r="D507" s="728"/>
      <c r="E507" s="452">
        <f>E508+E516+E519+E522</f>
        <v>1510741.2699999998</v>
      </c>
      <c r="F507" s="452">
        <f>SUM(F508+F516+F519+F522)</f>
        <v>1677683.07</v>
      </c>
      <c r="G507" s="473"/>
    </row>
    <row r="508" spans="1:7" x14ac:dyDescent="0.25">
      <c r="A508" s="729" t="s">
        <v>488</v>
      </c>
      <c r="B508" s="730"/>
      <c r="C508" s="730"/>
      <c r="D508" s="731"/>
      <c r="E508" s="481">
        <f>SUM(E509:E515)</f>
        <v>0</v>
      </c>
      <c r="F508" s="481">
        <f>SUM(F509:F515)</f>
        <v>0</v>
      </c>
      <c r="G508" s="482"/>
    </row>
    <row r="509" spans="1:7" x14ac:dyDescent="0.25">
      <c r="A509" s="717" t="s">
        <v>489</v>
      </c>
      <c r="B509" s="718"/>
      <c r="C509" s="718"/>
      <c r="D509" s="719"/>
      <c r="E509" s="483"/>
      <c r="F509" s="484"/>
      <c r="G509" s="485"/>
    </row>
    <row r="510" spans="1:7" x14ac:dyDescent="0.25">
      <c r="A510" s="717" t="s">
        <v>490</v>
      </c>
      <c r="B510" s="718"/>
      <c r="C510" s="718"/>
      <c r="D510" s="719"/>
      <c r="E510" s="483"/>
      <c r="F510" s="484"/>
      <c r="G510" s="485"/>
    </row>
    <row r="511" spans="1:7" x14ac:dyDescent="0.25">
      <c r="A511" s="717" t="s">
        <v>491</v>
      </c>
      <c r="B511" s="718"/>
      <c r="C511" s="718"/>
      <c r="D511" s="719"/>
      <c r="E511" s="483"/>
      <c r="F511" s="484"/>
      <c r="G511" s="485"/>
    </row>
    <row r="512" spans="1:7" x14ac:dyDescent="0.25">
      <c r="A512" s="717" t="s">
        <v>492</v>
      </c>
      <c r="B512" s="718"/>
      <c r="C512" s="718"/>
      <c r="D512" s="719"/>
      <c r="E512" s="483"/>
      <c r="F512" s="484"/>
      <c r="G512" s="485"/>
    </row>
    <row r="513" spans="1:7" x14ac:dyDescent="0.25">
      <c r="A513" s="717" t="s">
        <v>493</v>
      </c>
      <c r="B513" s="718"/>
      <c r="C513" s="718"/>
      <c r="D513" s="719"/>
      <c r="E513" s="483"/>
      <c r="F513" s="484"/>
      <c r="G513" s="485"/>
    </row>
    <row r="514" spans="1:7" x14ac:dyDescent="0.25">
      <c r="A514" s="717" t="s">
        <v>494</v>
      </c>
      <c r="B514" s="718"/>
      <c r="C514" s="718"/>
      <c r="D514" s="719"/>
      <c r="E514" s="483"/>
      <c r="F514" s="484"/>
      <c r="G514" s="485"/>
    </row>
    <row r="515" spans="1:7" x14ac:dyDescent="0.25">
      <c r="A515" s="717" t="s">
        <v>448</v>
      </c>
      <c r="B515" s="718"/>
      <c r="C515" s="718"/>
      <c r="D515" s="719"/>
      <c r="E515" s="483"/>
      <c r="F515" s="484"/>
      <c r="G515" s="485"/>
    </row>
    <row r="516" spans="1:7" x14ac:dyDescent="0.25">
      <c r="A516" s="662" t="s">
        <v>495</v>
      </c>
      <c r="B516" s="663"/>
      <c r="C516" s="663"/>
      <c r="D516" s="664"/>
      <c r="E516" s="486">
        <f>SUM(E517:E518)</f>
        <v>0</v>
      </c>
      <c r="F516" s="486">
        <f>SUM(F517:F518)</f>
        <v>0</v>
      </c>
      <c r="G516" s="482"/>
    </row>
    <row r="517" spans="1:7" x14ac:dyDescent="0.25">
      <c r="A517" s="717" t="s">
        <v>496</v>
      </c>
      <c r="B517" s="718"/>
      <c r="C517" s="718"/>
      <c r="D517" s="719"/>
      <c r="E517" s="483"/>
      <c r="F517" s="484"/>
      <c r="G517" s="485"/>
    </row>
    <row r="518" spans="1:7" x14ac:dyDescent="0.25">
      <c r="A518" s="717" t="s">
        <v>497</v>
      </c>
      <c r="B518" s="718"/>
      <c r="C518" s="718"/>
      <c r="D518" s="719"/>
      <c r="E518" s="483"/>
      <c r="F518" s="484"/>
      <c r="G518" s="485"/>
    </row>
    <row r="519" spans="1:7" x14ac:dyDescent="0.25">
      <c r="A519" s="720" t="s">
        <v>498</v>
      </c>
      <c r="B519" s="721"/>
      <c r="C519" s="721"/>
      <c r="D519" s="722"/>
      <c r="E519" s="486">
        <f>SUM(E520:E521)</f>
        <v>0</v>
      </c>
      <c r="F519" s="486">
        <f>SUM(F520:F521)</f>
        <v>0</v>
      </c>
      <c r="G519" s="482"/>
    </row>
    <row r="520" spans="1:7" x14ac:dyDescent="0.25">
      <c r="A520" s="717" t="s">
        <v>499</v>
      </c>
      <c r="B520" s="718"/>
      <c r="C520" s="718"/>
      <c r="D520" s="719"/>
      <c r="E520" s="483"/>
      <c r="F520" s="484"/>
      <c r="G520" s="485"/>
    </row>
    <row r="521" spans="1:7" x14ac:dyDescent="0.25">
      <c r="A521" s="717" t="s">
        <v>500</v>
      </c>
      <c r="B521" s="718"/>
      <c r="C521" s="718"/>
      <c r="D521" s="719"/>
      <c r="E521" s="483"/>
      <c r="F521" s="484"/>
      <c r="G521" s="485"/>
    </row>
    <row r="522" spans="1:7" x14ac:dyDescent="0.25">
      <c r="A522" s="720" t="s">
        <v>501</v>
      </c>
      <c r="B522" s="721"/>
      <c r="C522" s="721"/>
      <c r="D522" s="722"/>
      <c r="E522" s="486">
        <f>SUM(E523:E536)</f>
        <v>1510741.2699999998</v>
      </c>
      <c r="F522" s="486">
        <f>SUM(F523:F536)</f>
        <v>1677683.07</v>
      </c>
      <c r="G522" s="482"/>
    </row>
    <row r="523" spans="1:7" x14ac:dyDescent="0.25">
      <c r="A523" s="717" t="s">
        <v>502</v>
      </c>
      <c r="B523" s="718"/>
      <c r="C523" s="718"/>
      <c r="D523" s="719"/>
      <c r="E523" s="456">
        <v>787245.83</v>
      </c>
      <c r="F523" s="457">
        <v>691614.8</v>
      </c>
      <c r="G523" s="242"/>
    </row>
    <row r="524" spans="1:7" x14ac:dyDescent="0.25">
      <c r="A524" s="717" t="s">
        <v>503</v>
      </c>
      <c r="B524" s="718"/>
      <c r="C524" s="718"/>
      <c r="D524" s="719"/>
      <c r="E524" s="456"/>
      <c r="F524" s="457"/>
      <c r="G524" s="242"/>
    </row>
    <row r="525" spans="1:7" x14ac:dyDescent="0.25">
      <c r="A525" s="723" t="s">
        <v>504</v>
      </c>
      <c r="B525" s="724"/>
      <c r="C525" s="724"/>
      <c r="D525" s="725"/>
      <c r="E525" s="255"/>
      <c r="F525" s="487"/>
      <c r="G525" s="488"/>
    </row>
    <row r="526" spans="1:7" x14ac:dyDescent="0.25">
      <c r="A526" s="717" t="s">
        <v>505</v>
      </c>
      <c r="B526" s="718"/>
      <c r="C526" s="718"/>
      <c r="D526" s="719"/>
      <c r="E526" s="456"/>
      <c r="F526" s="457"/>
      <c r="G526" s="242"/>
    </row>
    <row r="527" spans="1:7" x14ac:dyDescent="0.25">
      <c r="A527" s="717" t="s">
        <v>506</v>
      </c>
      <c r="B527" s="718"/>
      <c r="C527" s="718"/>
      <c r="D527" s="719"/>
      <c r="E527" s="456"/>
      <c r="F527" s="457"/>
      <c r="G527" s="242"/>
    </row>
    <row r="528" spans="1:7" x14ac:dyDescent="0.25">
      <c r="A528" s="717" t="s">
        <v>507</v>
      </c>
      <c r="B528" s="718"/>
      <c r="C528" s="718"/>
      <c r="D528" s="719"/>
      <c r="E528" s="456"/>
      <c r="F528" s="457"/>
      <c r="G528" s="242"/>
    </row>
    <row r="529" spans="1:9" x14ac:dyDescent="0.25">
      <c r="A529" s="717" t="s">
        <v>508</v>
      </c>
      <c r="B529" s="718"/>
      <c r="C529" s="718"/>
      <c r="D529" s="719"/>
      <c r="E529" s="456"/>
      <c r="F529" s="457"/>
      <c r="G529" s="242"/>
    </row>
    <row r="530" spans="1:9" x14ac:dyDescent="0.25">
      <c r="A530" s="717" t="s">
        <v>509</v>
      </c>
      <c r="B530" s="718"/>
      <c r="C530" s="718"/>
      <c r="D530" s="719"/>
      <c r="E530" s="456"/>
      <c r="F530" s="457"/>
      <c r="G530" s="242"/>
    </row>
    <row r="531" spans="1:9" x14ac:dyDescent="0.25">
      <c r="A531" s="717" t="s">
        <v>510</v>
      </c>
      <c r="B531" s="718"/>
      <c r="C531" s="718"/>
      <c r="D531" s="719"/>
      <c r="E531" s="456"/>
      <c r="F531" s="457"/>
      <c r="G531" s="242"/>
    </row>
    <row r="532" spans="1:9" x14ac:dyDescent="0.25">
      <c r="A532" s="698" t="s">
        <v>511</v>
      </c>
      <c r="B532" s="699"/>
      <c r="C532" s="699"/>
      <c r="D532" s="700"/>
      <c r="E532" s="456">
        <v>696113.24</v>
      </c>
      <c r="F532" s="457">
        <v>900486.49</v>
      </c>
      <c r="G532" s="242"/>
    </row>
    <row r="533" spans="1:9" x14ac:dyDescent="0.25">
      <c r="A533" s="698" t="s">
        <v>512</v>
      </c>
      <c r="B533" s="699"/>
      <c r="C533" s="699"/>
      <c r="D533" s="700"/>
      <c r="E533" s="456"/>
      <c r="F533" s="457"/>
      <c r="G533" s="242"/>
    </row>
    <row r="534" spans="1:9" x14ac:dyDescent="0.25">
      <c r="A534" s="698" t="s">
        <v>513</v>
      </c>
      <c r="B534" s="699"/>
      <c r="C534" s="699"/>
      <c r="D534" s="700"/>
      <c r="E534" s="456"/>
      <c r="F534" s="457"/>
      <c r="G534" s="242"/>
    </row>
    <row r="535" spans="1:9" x14ac:dyDescent="0.25">
      <c r="A535" s="701" t="s">
        <v>514</v>
      </c>
      <c r="B535" s="702"/>
      <c r="C535" s="702"/>
      <c r="D535" s="703"/>
      <c r="E535" s="456"/>
      <c r="F535" s="457"/>
      <c r="G535" s="242"/>
    </row>
    <row r="536" spans="1:9" ht="15.75" customHeight="1" thickBot="1" x14ac:dyDescent="0.3">
      <c r="A536" s="704" t="s">
        <v>515</v>
      </c>
      <c r="B536" s="705"/>
      <c r="C536" s="705"/>
      <c r="D536" s="706"/>
      <c r="E536" s="456">
        <v>27382.2</v>
      </c>
      <c r="F536" s="457">
        <v>85581.78</v>
      </c>
      <c r="G536" s="242"/>
      <c r="I536" s="488"/>
    </row>
    <row r="537" spans="1:9" ht="13.5" thickBot="1" x14ac:dyDescent="0.3">
      <c r="A537" s="707" t="s">
        <v>516</v>
      </c>
      <c r="B537" s="708"/>
      <c r="C537" s="708"/>
      <c r="D537" s="709"/>
      <c r="E537" s="364">
        <f>SUM(E494+E503+E504+E505+E506+E507)</f>
        <v>29404207.48</v>
      </c>
      <c r="F537" s="364">
        <f>SUM(F494+F503+F504+F505+F506+F507)</f>
        <v>36309826.209999993</v>
      </c>
      <c r="G537" s="473"/>
    </row>
    <row r="539" spans="1:9" x14ac:dyDescent="0.2">
      <c r="A539" s="665" t="s">
        <v>517</v>
      </c>
      <c r="B539" s="666"/>
      <c r="C539" s="666"/>
      <c r="D539" s="666"/>
    </row>
    <row r="540" spans="1:9" ht="13.5" thickBot="1" x14ac:dyDescent="0.25">
      <c r="A540" s="449"/>
      <c r="B540" s="449"/>
      <c r="C540" s="286"/>
    </row>
    <row r="541" spans="1:9" x14ac:dyDescent="0.25">
      <c r="A541" s="710" t="s">
        <v>518</v>
      </c>
      <c r="B541" s="711"/>
      <c r="C541" s="712" t="s">
        <v>462</v>
      </c>
      <c r="D541" s="712" t="s">
        <v>463</v>
      </c>
    </row>
    <row r="542" spans="1:9" ht="13.5" thickBot="1" x14ac:dyDescent="0.3">
      <c r="A542" s="715"/>
      <c r="B542" s="716"/>
      <c r="C542" s="713"/>
      <c r="D542" s="714"/>
    </row>
    <row r="543" spans="1:9" x14ac:dyDescent="0.25">
      <c r="A543" s="692" t="s">
        <v>519</v>
      </c>
      <c r="B543" s="693"/>
      <c r="C543" s="360">
        <v>9034558.1500000004</v>
      </c>
      <c r="D543" s="361">
        <v>12876053.85</v>
      </c>
    </row>
    <row r="544" spans="1:9" x14ac:dyDescent="0.25">
      <c r="A544" s="694" t="s">
        <v>520</v>
      </c>
      <c r="B544" s="695"/>
      <c r="C544" s="456">
        <v>0</v>
      </c>
      <c r="D544" s="457">
        <v>0</v>
      </c>
    </row>
    <row r="545" spans="1:6" x14ac:dyDescent="0.25">
      <c r="A545" s="696" t="s">
        <v>521</v>
      </c>
      <c r="B545" s="697"/>
      <c r="C545" s="456">
        <v>14159689.039999999</v>
      </c>
      <c r="D545" s="457">
        <v>17714517.920000002</v>
      </c>
    </row>
    <row r="546" spans="1:6" ht="30" customHeight="1" x14ac:dyDescent="0.25">
      <c r="A546" s="686" t="s">
        <v>522</v>
      </c>
      <c r="B546" s="687"/>
      <c r="C546" s="456">
        <v>0</v>
      </c>
      <c r="D546" s="457">
        <v>0</v>
      </c>
    </row>
    <row r="547" spans="1:6" ht="43.9" customHeight="1" x14ac:dyDescent="0.25">
      <c r="A547" s="684" t="s">
        <v>523</v>
      </c>
      <c r="B547" s="685"/>
      <c r="C547" s="456">
        <v>348992.98</v>
      </c>
      <c r="D547" s="457">
        <v>0</v>
      </c>
    </row>
    <row r="548" spans="1:6" ht="27" customHeight="1" x14ac:dyDescent="0.25">
      <c r="A548" s="684" t="s">
        <v>524</v>
      </c>
      <c r="B548" s="685"/>
      <c r="C548" s="456">
        <v>21103.03</v>
      </c>
      <c r="D548" s="457">
        <v>26555.11</v>
      </c>
    </row>
    <row r="549" spans="1:6" x14ac:dyDescent="0.25">
      <c r="A549" s="682" t="s">
        <v>525</v>
      </c>
      <c r="B549" s="683"/>
      <c r="C549" s="455">
        <v>0</v>
      </c>
      <c r="D549" s="489">
        <v>0</v>
      </c>
      <c r="E549" s="488"/>
    </row>
    <row r="550" spans="1:6" ht="28.9" customHeight="1" x14ac:dyDescent="0.25">
      <c r="A550" s="684" t="s">
        <v>526</v>
      </c>
      <c r="B550" s="685"/>
      <c r="C550" s="456">
        <v>392814.15</v>
      </c>
      <c r="D550" s="457">
        <v>437596.32</v>
      </c>
    </row>
    <row r="551" spans="1:6" ht="35.450000000000003" customHeight="1" x14ac:dyDescent="0.25">
      <c r="A551" s="686" t="s">
        <v>527</v>
      </c>
      <c r="B551" s="687"/>
      <c r="C551" s="490">
        <v>52230.57</v>
      </c>
      <c r="D551" s="457">
        <v>75536.59</v>
      </c>
    </row>
    <row r="552" spans="1:6" ht="13.5" thickBot="1" x14ac:dyDescent="0.3">
      <c r="A552" s="688" t="s">
        <v>212</v>
      </c>
      <c r="B552" s="689"/>
      <c r="C552" s="491">
        <v>0</v>
      </c>
      <c r="D552" s="492">
        <v>178982.24</v>
      </c>
    </row>
    <row r="553" spans="1:6" ht="13.5" thickBot="1" x14ac:dyDescent="0.3">
      <c r="A553" s="690" t="s">
        <v>276</v>
      </c>
      <c r="B553" s="691"/>
      <c r="C553" s="364">
        <f>SUM(C543:C552)</f>
        <v>24009387.919999998</v>
      </c>
      <c r="D553" s="364">
        <f>SUM(D543:D552)</f>
        <v>31309242.030000001</v>
      </c>
    </row>
    <row r="556" spans="1:6" x14ac:dyDescent="0.25">
      <c r="A556" s="623" t="s">
        <v>528</v>
      </c>
      <c r="B556" s="623"/>
      <c r="C556" s="623"/>
    </row>
    <row r="557" spans="1:6" ht="7.9" customHeight="1" thickBot="1" x14ac:dyDescent="0.3">
      <c r="A557" s="449"/>
      <c r="B557" s="449"/>
      <c r="C557" s="449"/>
    </row>
    <row r="558" spans="1:6" ht="26.25" thickBot="1" x14ac:dyDescent="0.3">
      <c r="A558" s="679" t="s">
        <v>529</v>
      </c>
      <c r="B558" s="680"/>
      <c r="C558" s="680"/>
      <c r="D558" s="681"/>
      <c r="E558" s="426" t="s">
        <v>462</v>
      </c>
      <c r="F558" s="288" t="s">
        <v>463</v>
      </c>
    </row>
    <row r="559" spans="1:6" ht="13.5" thickBot="1" x14ac:dyDescent="0.3">
      <c r="A559" s="627" t="s">
        <v>530</v>
      </c>
      <c r="B559" s="628"/>
      <c r="C559" s="628"/>
      <c r="D559" s="629"/>
      <c r="E559" s="493">
        <f>E560+E561+E562</f>
        <v>40037800.640000001</v>
      </c>
      <c r="F559" s="493">
        <f>F560+F561+F562</f>
        <v>5483708.9800000004</v>
      </c>
    </row>
    <row r="560" spans="1:6" x14ac:dyDescent="0.25">
      <c r="A560" s="642" t="s">
        <v>531</v>
      </c>
      <c r="B560" s="643"/>
      <c r="C560" s="643"/>
      <c r="D560" s="644"/>
      <c r="E560" s="454">
        <v>61698800</v>
      </c>
      <c r="F560" s="494">
        <v>9252500</v>
      </c>
    </row>
    <row r="561" spans="1:6" x14ac:dyDescent="0.25">
      <c r="A561" s="617" t="s">
        <v>532</v>
      </c>
      <c r="B561" s="618"/>
      <c r="C561" s="618"/>
      <c r="D561" s="619"/>
      <c r="E561" s="456">
        <v>208158</v>
      </c>
      <c r="F561" s="457"/>
    </row>
    <row r="562" spans="1:6" ht="13.5" thickBot="1" x14ac:dyDescent="0.3">
      <c r="A562" s="650" t="s">
        <v>533</v>
      </c>
      <c r="B562" s="651"/>
      <c r="C562" s="651"/>
      <c r="D562" s="652"/>
      <c r="E562" s="460">
        <v>-21869157.359999999</v>
      </c>
      <c r="F562" s="461">
        <v>-3768791.02</v>
      </c>
    </row>
    <row r="563" spans="1:6" ht="13.5" thickBot="1" x14ac:dyDescent="0.3">
      <c r="A563" s="639" t="s">
        <v>534</v>
      </c>
      <c r="B563" s="640"/>
      <c r="C563" s="640"/>
      <c r="D563" s="641"/>
      <c r="E563" s="493">
        <v>11484.98</v>
      </c>
      <c r="F563" s="495">
        <v>0</v>
      </c>
    </row>
    <row r="564" spans="1:6" ht="13.5" thickBot="1" x14ac:dyDescent="0.3">
      <c r="A564" s="676" t="s">
        <v>535</v>
      </c>
      <c r="B564" s="677"/>
      <c r="C564" s="677"/>
      <c r="D564" s="678"/>
      <c r="E564" s="496">
        <f>SUM(E565:E574)</f>
        <v>112307928.55</v>
      </c>
      <c r="F564" s="496">
        <f>SUM(F565:F574)</f>
        <v>116988790.12</v>
      </c>
    </row>
    <row r="565" spans="1:6" x14ac:dyDescent="0.25">
      <c r="A565" s="630" t="s">
        <v>536</v>
      </c>
      <c r="B565" s="631"/>
      <c r="C565" s="631"/>
      <c r="D565" s="632"/>
      <c r="E565" s="497">
        <v>3043365.22</v>
      </c>
      <c r="F565" s="497">
        <v>2811190.67</v>
      </c>
    </row>
    <row r="566" spans="1:6" x14ac:dyDescent="0.25">
      <c r="A566" s="614" t="s">
        <v>537</v>
      </c>
      <c r="B566" s="615"/>
      <c r="C566" s="615"/>
      <c r="D566" s="616"/>
      <c r="E566" s="486"/>
      <c r="F566" s="486"/>
    </row>
    <row r="567" spans="1:6" x14ac:dyDescent="0.25">
      <c r="A567" s="614" t="s">
        <v>538</v>
      </c>
      <c r="B567" s="615"/>
      <c r="C567" s="615"/>
      <c r="D567" s="616"/>
      <c r="E567" s="456">
        <v>255744.56</v>
      </c>
      <c r="F567" s="456">
        <v>1739175.32</v>
      </c>
    </row>
    <row r="568" spans="1:6" x14ac:dyDescent="0.25">
      <c r="A568" s="614" t="s">
        <v>539</v>
      </c>
      <c r="B568" s="615"/>
      <c r="C568" s="615"/>
      <c r="D568" s="616"/>
      <c r="E568" s="456"/>
      <c r="F568" s="457">
        <v>93.15</v>
      </c>
    </row>
    <row r="569" spans="1:6" x14ac:dyDescent="0.25">
      <c r="A569" s="614" t="s">
        <v>540</v>
      </c>
      <c r="B569" s="615"/>
      <c r="C569" s="615"/>
      <c r="D569" s="616"/>
      <c r="E569" s="456"/>
      <c r="F569" s="457">
        <v>25681</v>
      </c>
    </row>
    <row r="570" spans="1:6" x14ac:dyDescent="0.25">
      <c r="A570" s="614" t="s">
        <v>541</v>
      </c>
      <c r="B570" s="615"/>
      <c r="C570" s="615"/>
      <c r="D570" s="616"/>
      <c r="E570" s="491">
        <f>12526587.31+34404645.16</f>
        <v>46931232.469999999</v>
      </c>
      <c r="F570" s="492">
        <f>12462325.89+30835557.11</f>
        <v>43297883</v>
      </c>
    </row>
    <row r="571" spans="1:6" x14ac:dyDescent="0.25">
      <c r="A571" s="614" t="s">
        <v>542</v>
      </c>
      <c r="B571" s="615"/>
      <c r="C571" s="615"/>
      <c r="D571" s="616"/>
      <c r="E571" s="491">
        <v>60554294.07</v>
      </c>
      <c r="F571" s="492">
        <v>61867016.170000002</v>
      </c>
    </row>
    <row r="572" spans="1:6" ht="31.15" customHeight="1" x14ac:dyDescent="0.25">
      <c r="A572" s="617" t="s">
        <v>543</v>
      </c>
      <c r="B572" s="618"/>
      <c r="C572" s="618"/>
      <c r="D572" s="619"/>
      <c r="E572" s="456"/>
      <c r="F572" s="457"/>
    </row>
    <row r="573" spans="1:6" ht="54.6" customHeight="1" x14ac:dyDescent="0.25">
      <c r="A573" s="617" t="s">
        <v>544</v>
      </c>
      <c r="B573" s="618"/>
      <c r="C573" s="618"/>
      <c r="D573" s="619"/>
      <c r="E573" s="491"/>
      <c r="F573" s="492"/>
    </row>
    <row r="574" spans="1:6" ht="63.6" customHeight="1" thickBot="1" x14ac:dyDescent="0.3">
      <c r="A574" s="650" t="s">
        <v>545</v>
      </c>
      <c r="B574" s="651"/>
      <c r="C574" s="651"/>
      <c r="D574" s="652"/>
      <c r="E574" s="491">
        <v>1523292.23</v>
      </c>
      <c r="F574" s="492">
        <v>7247750.8099999996</v>
      </c>
    </row>
    <row r="575" spans="1:6" ht="13.5" thickBot="1" x14ac:dyDescent="0.3">
      <c r="A575" s="602" t="s">
        <v>276</v>
      </c>
      <c r="B575" s="603"/>
      <c r="C575" s="603"/>
      <c r="D575" s="604"/>
      <c r="E575" s="334">
        <f>SUM(E559+E563+E564)</f>
        <v>152357214.16999999</v>
      </c>
      <c r="F575" s="334">
        <f>SUM(F559+F563+F564)</f>
        <v>122472499.10000001</v>
      </c>
    </row>
    <row r="576" spans="1:6" ht="18" customHeight="1" x14ac:dyDescent="0.25"/>
    <row r="577" spans="1:9" ht="18" customHeight="1" x14ac:dyDescent="0.25"/>
    <row r="578" spans="1:9" x14ac:dyDescent="0.2">
      <c r="A578" s="665" t="s">
        <v>546</v>
      </c>
      <c r="B578" s="666"/>
      <c r="C578" s="666"/>
      <c r="D578" s="666"/>
    </row>
    <row r="579" spans="1:9" ht="17.45" customHeight="1" thickBot="1" x14ac:dyDescent="0.25">
      <c r="A579" s="449"/>
      <c r="B579" s="449"/>
      <c r="C579" s="286"/>
      <c r="D579" s="286"/>
    </row>
    <row r="580" spans="1:9" ht="26.25" thickBot="1" x14ac:dyDescent="0.3">
      <c r="A580" s="624" t="s">
        <v>547</v>
      </c>
      <c r="B580" s="625"/>
      <c r="C580" s="625"/>
      <c r="D580" s="626"/>
      <c r="E580" s="426" t="s">
        <v>462</v>
      </c>
      <c r="F580" s="288" t="s">
        <v>463</v>
      </c>
    </row>
    <row r="581" spans="1:9" ht="30.75" customHeight="1" thickBot="1" x14ac:dyDescent="0.3">
      <c r="A581" s="667" t="s">
        <v>548</v>
      </c>
      <c r="B581" s="668"/>
      <c r="C581" s="668"/>
      <c r="D581" s="669"/>
      <c r="E581" s="476"/>
      <c r="F581" s="476"/>
    </row>
    <row r="582" spans="1:9" ht="13.5" thickBot="1" x14ac:dyDescent="0.3">
      <c r="A582" s="627" t="s">
        <v>549</v>
      </c>
      <c r="B582" s="628"/>
      <c r="C582" s="628"/>
      <c r="D582" s="629"/>
      <c r="E582" s="452">
        <f>SUM(E583+E584+E588)</f>
        <v>167059732.03</v>
      </c>
      <c r="F582" s="452">
        <f>SUM(F583+F584+F588)</f>
        <v>128064126.5</v>
      </c>
    </row>
    <row r="583" spans="1:9" x14ac:dyDescent="0.25">
      <c r="A583" s="670" t="s">
        <v>550</v>
      </c>
      <c r="B583" s="671"/>
      <c r="C583" s="671"/>
      <c r="D583" s="672"/>
      <c r="E583" s="359">
        <v>10500</v>
      </c>
      <c r="F583" s="359"/>
    </row>
    <row r="584" spans="1:9" x14ac:dyDescent="0.25">
      <c r="A584" s="673" t="s">
        <v>551</v>
      </c>
      <c r="B584" s="674"/>
      <c r="C584" s="674"/>
      <c r="D584" s="675"/>
      <c r="E584" s="498">
        <f>SUM(E585:E587)</f>
        <v>44277605.230000004</v>
      </c>
      <c r="F584" s="498">
        <f>SUM(F585:F587)</f>
        <v>46726869.649999999</v>
      </c>
    </row>
    <row r="585" spans="1:9" ht="27.6" customHeight="1" x14ac:dyDescent="0.25">
      <c r="A585" s="617" t="s">
        <v>552</v>
      </c>
      <c r="B585" s="618"/>
      <c r="C585" s="618"/>
      <c r="D585" s="619"/>
      <c r="E585" s="486"/>
      <c r="F585" s="486"/>
    </row>
    <row r="586" spans="1:9" x14ac:dyDescent="0.25">
      <c r="A586" s="617" t="s">
        <v>553</v>
      </c>
      <c r="B586" s="618"/>
      <c r="C586" s="618"/>
      <c r="D586" s="619"/>
      <c r="E586" s="486">
        <v>214008.21</v>
      </c>
      <c r="F586" s="486">
        <v>212166.38</v>
      </c>
    </row>
    <row r="587" spans="1:9" x14ac:dyDescent="0.25">
      <c r="A587" s="617" t="s">
        <v>554</v>
      </c>
      <c r="B587" s="618"/>
      <c r="C587" s="618"/>
      <c r="D587" s="619"/>
      <c r="E587" s="456">
        <f>30763975.82+12770424.74+529196.46</f>
        <v>44063597.020000003</v>
      </c>
      <c r="F587" s="456">
        <f>33659458+12855245.27</f>
        <v>46514703.269999996</v>
      </c>
    </row>
    <row r="588" spans="1:9" x14ac:dyDescent="0.25">
      <c r="A588" s="659" t="s">
        <v>555</v>
      </c>
      <c r="B588" s="660"/>
      <c r="C588" s="660"/>
      <c r="D588" s="661"/>
      <c r="E588" s="498">
        <f>SUM(E590:E593)</f>
        <v>122771626.8</v>
      </c>
      <c r="F588" s="498">
        <f>SUM(F590:F593)</f>
        <v>81337256.849999994</v>
      </c>
    </row>
    <row r="589" spans="1:9" x14ac:dyDescent="0.25">
      <c r="A589" s="617" t="s">
        <v>556</v>
      </c>
      <c r="B589" s="618"/>
      <c r="C589" s="618"/>
      <c r="D589" s="619"/>
      <c r="E589" s="498"/>
      <c r="F589" s="498"/>
      <c r="G589" s="354"/>
      <c r="H589" s="354"/>
      <c r="I589" s="499"/>
    </row>
    <row r="590" spans="1:9" x14ac:dyDescent="0.25">
      <c r="A590" s="662" t="s">
        <v>557</v>
      </c>
      <c r="B590" s="663"/>
      <c r="C590" s="663"/>
      <c r="D590" s="664"/>
      <c r="E590" s="456">
        <v>61867016.170000002</v>
      </c>
      <c r="F590" s="456">
        <v>80318821.700000003</v>
      </c>
    </row>
    <row r="591" spans="1:9" x14ac:dyDescent="0.25">
      <c r="A591" s="648" t="s">
        <v>558</v>
      </c>
      <c r="B591" s="649"/>
      <c r="C591" s="649"/>
      <c r="D591" s="593"/>
      <c r="E591" s="456">
        <v>433886.71999999997</v>
      </c>
      <c r="F591" s="456">
        <v>456912.74</v>
      </c>
    </row>
    <row r="592" spans="1:9" x14ac:dyDescent="0.25">
      <c r="A592" s="648" t="s">
        <v>559</v>
      </c>
      <c r="B592" s="649"/>
      <c r="C592" s="649"/>
      <c r="D592" s="593"/>
      <c r="E592" s="456"/>
      <c r="F592" s="456"/>
    </row>
    <row r="593" spans="1:6" ht="55.15" customHeight="1" thickBot="1" x14ac:dyDescent="0.3">
      <c r="A593" s="650" t="s">
        <v>560</v>
      </c>
      <c r="B593" s="651"/>
      <c r="C593" s="651"/>
      <c r="D593" s="652"/>
      <c r="E593" s="460">
        <f>174.4+60470549.51</f>
        <v>60470723.909999996</v>
      </c>
      <c r="F593" s="460">
        <f>561318.41+204</f>
        <v>561522.41</v>
      </c>
    </row>
    <row r="594" spans="1:6" ht="13.5" thickBot="1" x14ac:dyDescent="0.3">
      <c r="A594" s="602" t="s">
        <v>561</v>
      </c>
      <c r="B594" s="603"/>
      <c r="C594" s="603"/>
      <c r="D594" s="604"/>
      <c r="E594" s="334">
        <f>SUM(E581+E582)</f>
        <v>167059732.03</v>
      </c>
      <c r="F594" s="334">
        <f>SUM(F581+F582)</f>
        <v>128064126.5</v>
      </c>
    </row>
    <row r="597" spans="1:6" x14ac:dyDescent="0.2">
      <c r="A597" s="500" t="s">
        <v>562</v>
      </c>
      <c r="B597" s="501"/>
      <c r="C597" s="501"/>
      <c r="D597" s="502"/>
      <c r="E597" s="502"/>
      <c r="F597" s="502"/>
    </row>
    <row r="598" spans="1:6" ht="13.5" thickBot="1" x14ac:dyDescent="0.25">
      <c r="A598" s="112"/>
      <c r="B598" s="112"/>
      <c r="C598" s="112"/>
    </row>
    <row r="599" spans="1:6" ht="26.25" thickBot="1" x14ac:dyDescent="0.3">
      <c r="A599" s="653"/>
      <c r="B599" s="654"/>
      <c r="C599" s="654"/>
      <c r="D599" s="655"/>
      <c r="E599" s="426" t="s">
        <v>462</v>
      </c>
      <c r="F599" s="288" t="s">
        <v>463</v>
      </c>
    </row>
    <row r="600" spans="1:6" ht="13.5" thickBot="1" x14ac:dyDescent="0.3">
      <c r="A600" s="656" t="s">
        <v>563</v>
      </c>
      <c r="B600" s="657"/>
      <c r="C600" s="657"/>
      <c r="D600" s="658"/>
      <c r="E600" s="452"/>
      <c r="F600" s="452"/>
    </row>
    <row r="601" spans="1:6" ht="13.5" thickBot="1" x14ac:dyDescent="0.3">
      <c r="A601" s="639" t="s">
        <v>564</v>
      </c>
      <c r="B601" s="640"/>
      <c r="C601" s="640"/>
      <c r="D601" s="641"/>
      <c r="E601" s="452">
        <f>SUM(E602:E603)</f>
        <v>1224316.9500000002</v>
      </c>
      <c r="F601" s="452">
        <f>SUM(F602:F603)</f>
        <v>4932362.8100000005</v>
      </c>
    </row>
    <row r="602" spans="1:6" ht="26.45" customHeight="1" x14ac:dyDescent="0.25">
      <c r="A602" s="642" t="s">
        <v>565</v>
      </c>
      <c r="B602" s="643"/>
      <c r="C602" s="643"/>
      <c r="D602" s="644"/>
      <c r="E602" s="360">
        <f>277838.27+946478.68</f>
        <v>1224316.9500000002</v>
      </c>
      <c r="F602" s="361">
        <f>2531701.32+2400661.49</f>
        <v>4932362.8100000005</v>
      </c>
    </row>
    <row r="603" spans="1:6" ht="16.149999999999999" customHeight="1" thickBot="1" x14ac:dyDescent="0.3">
      <c r="A603" s="645" t="s">
        <v>566</v>
      </c>
      <c r="B603" s="646"/>
      <c r="C603" s="646"/>
      <c r="D603" s="647"/>
      <c r="E603" s="491"/>
      <c r="F603" s="492"/>
    </row>
    <row r="604" spans="1:6" ht="13.5" thickBot="1" x14ac:dyDescent="0.3">
      <c r="A604" s="639" t="s">
        <v>567</v>
      </c>
      <c r="B604" s="640"/>
      <c r="C604" s="640"/>
      <c r="D604" s="641"/>
      <c r="E604" s="452">
        <f>SUM(E605:E611)</f>
        <v>14884788.939999999</v>
      </c>
      <c r="F604" s="452">
        <f>SUM(F605:F611)</f>
        <v>15160262.620000001</v>
      </c>
    </row>
    <row r="605" spans="1:6" x14ac:dyDescent="0.25">
      <c r="A605" s="630" t="s">
        <v>568</v>
      </c>
      <c r="B605" s="631"/>
      <c r="C605" s="631"/>
      <c r="D605" s="632"/>
      <c r="E605" s="503"/>
      <c r="F605" s="504"/>
    </row>
    <row r="606" spans="1:6" x14ac:dyDescent="0.25">
      <c r="A606" s="633" t="s">
        <v>569</v>
      </c>
      <c r="B606" s="634"/>
      <c r="C606" s="634"/>
      <c r="D606" s="635"/>
      <c r="E606" s="360"/>
      <c r="F606" s="361"/>
    </row>
    <row r="607" spans="1:6" x14ac:dyDescent="0.25">
      <c r="A607" s="614" t="s">
        <v>570</v>
      </c>
      <c r="B607" s="615"/>
      <c r="C607" s="615"/>
      <c r="D607" s="616"/>
      <c r="E607" s="360">
        <f>4031512.49+10709551.95</f>
        <v>14741064.439999999</v>
      </c>
      <c r="F607" s="361">
        <f>4249536.2+10797559.42</f>
        <v>15047095.620000001</v>
      </c>
    </row>
    <row r="608" spans="1:6" x14ac:dyDescent="0.25">
      <c r="A608" s="617" t="s">
        <v>571</v>
      </c>
      <c r="B608" s="618"/>
      <c r="C608" s="618"/>
      <c r="D608" s="619"/>
      <c r="E608" s="456"/>
      <c r="F608" s="457"/>
    </row>
    <row r="609" spans="1:6" x14ac:dyDescent="0.25">
      <c r="A609" s="617" t="s">
        <v>572</v>
      </c>
      <c r="B609" s="618"/>
      <c r="C609" s="618"/>
      <c r="D609" s="619"/>
      <c r="E609" s="491"/>
      <c r="F609" s="492"/>
    </row>
    <row r="610" spans="1:6" x14ac:dyDescent="0.25">
      <c r="A610" s="617" t="s">
        <v>573</v>
      </c>
      <c r="B610" s="618"/>
      <c r="C610" s="618"/>
      <c r="D610" s="619"/>
      <c r="E610" s="491">
        <v>143724.5</v>
      </c>
      <c r="F610" s="492">
        <v>113167</v>
      </c>
    </row>
    <row r="611" spans="1:6" ht="13.5" thickBot="1" x14ac:dyDescent="0.3">
      <c r="A611" s="636" t="s">
        <v>330</v>
      </c>
      <c r="B611" s="637"/>
      <c r="C611" s="637"/>
      <c r="D611" s="638"/>
      <c r="E611" s="491"/>
      <c r="F611" s="492"/>
    </row>
    <row r="612" spans="1:6" ht="13.5" thickBot="1" x14ac:dyDescent="0.3">
      <c r="A612" s="602" t="s">
        <v>276</v>
      </c>
      <c r="B612" s="603"/>
      <c r="C612" s="603"/>
      <c r="D612" s="604"/>
      <c r="E612" s="334">
        <f>E600+E601+E604</f>
        <v>16109105.890000001</v>
      </c>
      <c r="F612" s="334">
        <f>F600+F601+F604</f>
        <v>20092625.43</v>
      </c>
    </row>
    <row r="615" spans="1:6" x14ac:dyDescent="0.25">
      <c r="A615" s="623" t="s">
        <v>574</v>
      </c>
      <c r="B615" s="623"/>
      <c r="C615" s="623"/>
    </row>
    <row r="616" spans="1:6" ht="13.5" thickBot="1" x14ac:dyDescent="0.3">
      <c r="A616" s="264"/>
      <c r="B616" s="264"/>
      <c r="C616" s="264"/>
    </row>
    <row r="617" spans="1:6" ht="26.25" thickBot="1" x14ac:dyDescent="0.3">
      <c r="A617" s="624"/>
      <c r="B617" s="625"/>
      <c r="C617" s="625"/>
      <c r="D617" s="626"/>
      <c r="E617" s="426" t="s">
        <v>462</v>
      </c>
      <c r="F617" s="288" t="s">
        <v>463</v>
      </c>
    </row>
    <row r="618" spans="1:6" ht="13.5" thickBot="1" x14ac:dyDescent="0.3">
      <c r="A618" s="627" t="s">
        <v>564</v>
      </c>
      <c r="B618" s="628"/>
      <c r="C618" s="628"/>
      <c r="D618" s="629"/>
      <c r="E618" s="452">
        <f>E619+E620</f>
        <v>50006.17</v>
      </c>
      <c r="F618" s="452">
        <f>F619+F620</f>
        <v>283970.23</v>
      </c>
    </row>
    <row r="619" spans="1:6" x14ac:dyDescent="0.25">
      <c r="A619" s="630" t="s">
        <v>575</v>
      </c>
      <c r="B619" s="631"/>
      <c r="C619" s="631"/>
      <c r="D619" s="632"/>
      <c r="E619" s="454"/>
      <c r="F619" s="494"/>
    </row>
    <row r="620" spans="1:6" ht="13.5" thickBot="1" x14ac:dyDescent="0.3">
      <c r="A620" s="633" t="s">
        <v>576</v>
      </c>
      <c r="B620" s="634"/>
      <c r="C620" s="634"/>
      <c r="D620" s="635"/>
      <c r="E620" s="460">
        <v>50006.17</v>
      </c>
      <c r="F620" s="461">
        <v>283970.23</v>
      </c>
    </row>
    <row r="621" spans="1:6" ht="13.5" thickBot="1" x14ac:dyDescent="0.3">
      <c r="A621" s="627" t="s">
        <v>577</v>
      </c>
      <c r="B621" s="628"/>
      <c r="C621" s="628"/>
      <c r="D621" s="629"/>
      <c r="E621" s="452">
        <f>SUM(E622:E627)</f>
        <v>15455850.800000001</v>
      </c>
      <c r="F621" s="452">
        <f>SUM(F622:F627)</f>
        <v>18755603.09</v>
      </c>
    </row>
    <row r="622" spans="1:6" x14ac:dyDescent="0.25">
      <c r="A622" s="614" t="s">
        <v>578</v>
      </c>
      <c r="B622" s="615"/>
      <c r="C622" s="615"/>
      <c r="D622" s="616"/>
      <c r="E622" s="456"/>
      <c r="F622" s="456"/>
    </row>
    <row r="623" spans="1:6" x14ac:dyDescent="0.25">
      <c r="A623" s="617" t="s">
        <v>579</v>
      </c>
      <c r="B623" s="618"/>
      <c r="C623" s="618"/>
      <c r="D623" s="619"/>
      <c r="E623" s="456"/>
      <c r="F623" s="456"/>
    </row>
    <row r="624" spans="1:6" x14ac:dyDescent="0.25">
      <c r="A624" s="617" t="s">
        <v>580</v>
      </c>
      <c r="B624" s="618"/>
      <c r="C624" s="618"/>
      <c r="D624" s="619"/>
      <c r="E624" s="491">
        <f>4369335.06+10973348.74</f>
        <v>15342683.800000001</v>
      </c>
      <c r="F624" s="491">
        <f>6373082.83+12288204.26</f>
        <v>18661287.09</v>
      </c>
    </row>
    <row r="625" spans="1:6" x14ac:dyDescent="0.25">
      <c r="A625" s="617" t="s">
        <v>581</v>
      </c>
      <c r="B625" s="618"/>
      <c r="C625" s="618"/>
      <c r="D625" s="619"/>
      <c r="E625" s="491">
        <v>113167</v>
      </c>
      <c r="F625" s="491">
        <v>94316</v>
      </c>
    </row>
    <row r="626" spans="1:6" x14ac:dyDescent="0.25">
      <c r="A626" s="617" t="s">
        <v>582</v>
      </c>
      <c r="B626" s="618"/>
      <c r="C626" s="618"/>
      <c r="D626" s="619"/>
      <c r="E626" s="491"/>
      <c r="F626" s="491"/>
    </row>
    <row r="627" spans="1:6" ht="13.5" thickBot="1" x14ac:dyDescent="0.3">
      <c r="A627" s="620" t="s">
        <v>330</v>
      </c>
      <c r="B627" s="621"/>
      <c r="C627" s="621"/>
      <c r="D627" s="622"/>
      <c r="E627" s="491"/>
      <c r="F627" s="491"/>
    </row>
    <row r="628" spans="1:6" ht="13.5" thickBot="1" x14ac:dyDescent="0.3">
      <c r="A628" s="602" t="s">
        <v>276</v>
      </c>
      <c r="B628" s="603"/>
      <c r="C628" s="603"/>
      <c r="D628" s="604"/>
      <c r="E628" s="334">
        <f>SUM(E618+E621)</f>
        <v>15505856.970000001</v>
      </c>
      <c r="F628" s="334">
        <f>SUM(F618+F621)</f>
        <v>19039573.32</v>
      </c>
    </row>
    <row r="635" spans="1:6" x14ac:dyDescent="0.25">
      <c r="A635" s="585" t="s">
        <v>583</v>
      </c>
      <c r="B635" s="585"/>
      <c r="C635" s="585"/>
      <c r="D635" s="585"/>
      <c r="E635" s="585"/>
      <c r="F635" s="585"/>
    </row>
    <row r="636" spans="1:6" ht="13.5" thickBot="1" x14ac:dyDescent="0.3">
      <c r="A636" s="505"/>
    </row>
    <row r="637" spans="1:6" ht="13.5" thickBot="1" x14ac:dyDescent="0.3">
      <c r="A637" s="605" t="s">
        <v>584</v>
      </c>
      <c r="B637" s="606"/>
      <c r="C637" s="609" t="s">
        <v>300</v>
      </c>
      <c r="D637" s="610"/>
      <c r="E637" s="610"/>
      <c r="F637" s="611"/>
    </row>
    <row r="638" spans="1:6" ht="13.5" thickBot="1" x14ac:dyDescent="0.3">
      <c r="A638" s="607"/>
      <c r="B638" s="608"/>
      <c r="C638" s="506" t="s">
        <v>585</v>
      </c>
      <c r="D638" s="507" t="s">
        <v>586</v>
      </c>
      <c r="E638" s="508" t="s">
        <v>464</v>
      </c>
      <c r="F638" s="507" t="s">
        <v>467</v>
      </c>
    </row>
    <row r="639" spans="1:6" x14ac:dyDescent="0.25">
      <c r="A639" s="612" t="s">
        <v>587</v>
      </c>
      <c r="B639" s="613"/>
      <c r="C639" s="509">
        <f>SUM(C640:C642)</f>
        <v>0</v>
      </c>
      <c r="D639" s="509">
        <f>SUM(D640:D642)</f>
        <v>9941.57</v>
      </c>
      <c r="E639" s="509">
        <f>SUM(E640:E642)</f>
        <v>0</v>
      </c>
      <c r="F639" s="256">
        <f>SUM(F640:F642)</f>
        <v>514394.83</v>
      </c>
    </row>
    <row r="640" spans="1:6" ht="25.5" customHeight="1" x14ac:dyDescent="0.25">
      <c r="A640" s="592" t="s">
        <v>588</v>
      </c>
      <c r="B640" s="593"/>
      <c r="C640" s="510"/>
      <c r="D640" s="255">
        <f>8902.32+787.2</f>
        <v>9689.52</v>
      </c>
      <c r="E640" s="511"/>
      <c r="F640" s="255">
        <v>512433.58</v>
      </c>
    </row>
    <row r="641" spans="1:6" x14ac:dyDescent="0.25">
      <c r="A641" s="592" t="s">
        <v>589</v>
      </c>
      <c r="B641" s="593"/>
      <c r="C641" s="510"/>
      <c r="D641" s="255">
        <v>252.05</v>
      </c>
      <c r="E641" s="511"/>
      <c r="F641" s="255">
        <v>1961.25</v>
      </c>
    </row>
    <row r="642" spans="1:6" x14ac:dyDescent="0.25">
      <c r="A642" s="592" t="s">
        <v>590</v>
      </c>
      <c r="B642" s="593"/>
      <c r="C642" s="510"/>
      <c r="D642" s="255"/>
      <c r="E642" s="511"/>
      <c r="F642" s="255"/>
    </row>
    <row r="643" spans="1:6" x14ac:dyDescent="0.25">
      <c r="A643" s="594" t="s">
        <v>591</v>
      </c>
      <c r="B643" s="595"/>
      <c r="C643" s="509"/>
      <c r="D643" s="256"/>
      <c r="E643" s="512">
        <v>150</v>
      </c>
      <c r="F643" s="256"/>
    </row>
    <row r="644" spans="1:6" ht="13.5" thickBot="1" x14ac:dyDescent="0.3">
      <c r="A644" s="596" t="s">
        <v>592</v>
      </c>
      <c r="B644" s="597"/>
      <c r="C644" s="513"/>
      <c r="D644" s="514"/>
      <c r="E644" s="515">
        <v>26022.560000000001</v>
      </c>
      <c r="F644" s="514"/>
    </row>
    <row r="645" spans="1:6" ht="13.5" thickBot="1" x14ac:dyDescent="0.3">
      <c r="A645" s="598" t="s">
        <v>331</v>
      </c>
      <c r="B645" s="599"/>
      <c r="C645" s="334">
        <f>C639+C643+C644</f>
        <v>0</v>
      </c>
      <c r="D645" s="334">
        <f>D639+D643+D644</f>
        <v>9941.57</v>
      </c>
      <c r="E645" s="334">
        <f>E639+E643+E644</f>
        <v>26172.560000000001</v>
      </c>
      <c r="F645" s="334">
        <f>F639+F643+F644</f>
        <v>514394.83</v>
      </c>
    </row>
    <row r="648" spans="1:6" ht="30" customHeight="1" x14ac:dyDescent="0.25">
      <c r="A648" s="600" t="s">
        <v>593</v>
      </c>
      <c r="B648" s="600"/>
      <c r="C648" s="600"/>
      <c r="D648" s="600"/>
      <c r="E648" s="601"/>
      <c r="F648" s="601"/>
    </row>
    <row r="650" spans="1:6" x14ac:dyDescent="0.25">
      <c r="A650" s="585" t="s">
        <v>594</v>
      </c>
      <c r="B650" s="585"/>
      <c r="C650" s="585"/>
      <c r="D650" s="585"/>
    </row>
    <row r="651" spans="1:6" ht="13.5" thickBot="1" x14ac:dyDescent="0.3"/>
    <row r="652" spans="1:6" ht="51.75" thickBot="1" x14ac:dyDescent="0.3">
      <c r="A652" s="586" t="s">
        <v>226</v>
      </c>
      <c r="B652" s="587"/>
      <c r="C652" s="307" t="s">
        <v>595</v>
      </c>
      <c r="D652" s="307" t="s">
        <v>596</v>
      </c>
    </row>
    <row r="653" spans="1:6" ht="13.5" thickBot="1" x14ac:dyDescent="0.3">
      <c r="A653" s="588" t="s">
        <v>597</v>
      </c>
      <c r="B653" s="589"/>
      <c r="C653" s="516">
        <v>284</v>
      </c>
      <c r="D653" s="517">
        <v>287</v>
      </c>
    </row>
    <row r="656" spans="1:6" x14ac:dyDescent="0.25">
      <c r="A656" s="425" t="s">
        <v>598</v>
      </c>
      <c r="B656" s="89"/>
      <c r="C656" s="89"/>
      <c r="D656" s="89"/>
      <c r="E656" s="89"/>
    </row>
    <row r="657" spans="1:5" ht="13.5" thickBot="1" x14ac:dyDescent="0.3">
      <c r="B657" s="518"/>
      <c r="C657" s="518"/>
    </row>
    <row r="658" spans="1:5" ht="51.75" thickBot="1" x14ac:dyDescent="0.3">
      <c r="A658" s="506" t="s">
        <v>599</v>
      </c>
      <c r="B658" s="507" t="s">
        <v>600</v>
      </c>
      <c r="C658" s="507" t="s">
        <v>346</v>
      </c>
      <c r="D658" s="207" t="s">
        <v>601</v>
      </c>
      <c r="E658" s="206" t="s">
        <v>602</v>
      </c>
    </row>
    <row r="659" spans="1:5" x14ac:dyDescent="0.25">
      <c r="A659" s="519" t="s">
        <v>142</v>
      </c>
      <c r="B659" s="251"/>
      <c r="C659" s="251">
        <v>-8584680.4900000002</v>
      </c>
      <c r="D659" s="520"/>
      <c r="E659" s="251"/>
    </row>
    <row r="660" spans="1:5" x14ac:dyDescent="0.25">
      <c r="A660" s="521" t="s">
        <v>164</v>
      </c>
      <c r="B660" s="224"/>
      <c r="C660" s="224"/>
      <c r="D660" s="223"/>
      <c r="E660" s="224"/>
    </row>
    <row r="661" spans="1:5" x14ac:dyDescent="0.25">
      <c r="A661" s="521" t="s">
        <v>603</v>
      </c>
      <c r="B661" s="224"/>
      <c r="C661" s="224"/>
      <c r="D661" s="223"/>
      <c r="E661" s="224"/>
    </row>
    <row r="662" spans="1:5" x14ac:dyDescent="0.25">
      <c r="A662" s="521" t="s">
        <v>604</v>
      </c>
      <c r="B662" s="224"/>
      <c r="C662" s="224"/>
      <c r="D662" s="223"/>
      <c r="E662" s="224"/>
    </row>
    <row r="663" spans="1:5" x14ac:dyDescent="0.25">
      <c r="A663" s="521" t="s">
        <v>605</v>
      </c>
      <c r="B663" s="224"/>
      <c r="C663" s="224"/>
      <c r="D663" s="223"/>
      <c r="E663" s="224"/>
    </row>
    <row r="664" spans="1:5" x14ac:dyDescent="0.25">
      <c r="A664" s="521" t="s">
        <v>606</v>
      </c>
      <c r="B664" s="224"/>
      <c r="C664" s="224"/>
      <c r="D664" s="223"/>
      <c r="E664" s="224"/>
    </row>
    <row r="665" spans="1:5" x14ac:dyDescent="0.25">
      <c r="A665" s="521" t="s">
        <v>607</v>
      </c>
      <c r="B665" s="224"/>
      <c r="C665" s="224"/>
      <c r="D665" s="223"/>
      <c r="E665" s="224"/>
    </row>
    <row r="666" spans="1:5" ht="13.5" thickBot="1" x14ac:dyDescent="0.3">
      <c r="A666" s="522" t="s">
        <v>608</v>
      </c>
      <c r="B666" s="523"/>
      <c r="C666" s="523"/>
      <c r="D666" s="524"/>
      <c r="E666" s="523"/>
    </row>
    <row r="669" spans="1:5" x14ac:dyDescent="0.25">
      <c r="A669" s="425" t="s">
        <v>609</v>
      </c>
      <c r="B669" s="525"/>
      <c r="C669" s="525"/>
      <c r="D669" s="525"/>
      <c r="E669" s="525"/>
    </row>
    <row r="670" spans="1:5" ht="13.5" thickBot="1" x14ac:dyDescent="0.3">
      <c r="B670" s="518"/>
      <c r="C670" s="518"/>
    </row>
    <row r="671" spans="1:5" ht="51.75" thickBot="1" x14ac:dyDescent="0.3">
      <c r="A671" s="506" t="s">
        <v>599</v>
      </c>
      <c r="B671" s="507" t="s">
        <v>600</v>
      </c>
      <c r="C671" s="507" t="s">
        <v>346</v>
      </c>
      <c r="D671" s="207" t="s">
        <v>610</v>
      </c>
      <c r="E671" s="206" t="s">
        <v>602</v>
      </c>
    </row>
    <row r="672" spans="1:5" x14ac:dyDescent="0.25">
      <c r="A672" s="519" t="s">
        <v>142</v>
      </c>
      <c r="B672" s="251"/>
      <c r="C672" s="251"/>
      <c r="D672" s="520"/>
      <c r="E672" s="251"/>
    </row>
    <row r="673" spans="1:7" x14ac:dyDescent="0.25">
      <c r="A673" s="521" t="s">
        <v>164</v>
      </c>
      <c r="B673" s="224"/>
      <c r="C673" s="224"/>
      <c r="D673" s="223"/>
      <c r="E673" s="224"/>
    </row>
    <row r="674" spans="1:7" x14ac:dyDescent="0.25">
      <c r="A674" s="521" t="s">
        <v>603</v>
      </c>
      <c r="B674" s="224"/>
      <c r="C674" s="224"/>
      <c r="D674" s="223"/>
      <c r="E674" s="224"/>
    </row>
    <row r="675" spans="1:7" x14ac:dyDescent="0.25">
      <c r="A675" s="521" t="s">
        <v>604</v>
      </c>
      <c r="B675" s="224"/>
      <c r="C675" s="224"/>
      <c r="D675" s="223"/>
      <c r="E675" s="224"/>
    </row>
    <row r="676" spans="1:7" x14ac:dyDescent="0.25">
      <c r="A676" s="521" t="s">
        <v>605</v>
      </c>
      <c r="B676" s="224"/>
      <c r="C676" s="224"/>
      <c r="D676" s="223"/>
      <c r="E676" s="224"/>
    </row>
    <row r="677" spans="1:7" x14ac:dyDescent="0.25">
      <c r="A677" s="521" t="s">
        <v>606</v>
      </c>
      <c r="B677" s="224"/>
      <c r="C677" s="224"/>
      <c r="D677" s="223"/>
      <c r="E677" s="224"/>
    </row>
    <row r="678" spans="1:7" x14ac:dyDescent="0.25">
      <c r="A678" s="521" t="s">
        <v>607</v>
      </c>
      <c r="B678" s="224"/>
      <c r="C678" s="224"/>
      <c r="D678" s="223"/>
      <c r="E678" s="224"/>
    </row>
    <row r="679" spans="1:7" ht="13.5" thickBot="1" x14ac:dyDescent="0.3">
      <c r="A679" s="522" t="s">
        <v>608</v>
      </c>
      <c r="B679" s="523"/>
      <c r="C679" s="523"/>
      <c r="D679" s="524"/>
      <c r="E679" s="523"/>
    </row>
    <row r="687" spans="1:7" x14ac:dyDescent="0.2">
      <c r="A687" s="526"/>
      <c r="B687" s="526"/>
      <c r="C687" s="590"/>
      <c r="D687" s="591"/>
      <c r="E687" s="526"/>
      <c r="F687" s="526"/>
    </row>
    <row r="688" spans="1:7" x14ac:dyDescent="0.2">
      <c r="A688" s="527" t="s">
        <v>611</v>
      </c>
      <c r="B688" s="527"/>
      <c r="C688" s="590" t="s">
        <v>80</v>
      </c>
      <c r="D688" s="591"/>
      <c r="E688" s="527"/>
      <c r="F688" s="583" t="s">
        <v>81</v>
      </c>
      <c r="G688" s="583"/>
    </row>
    <row r="689" spans="1:7" x14ac:dyDescent="0.2">
      <c r="A689" s="527" t="s">
        <v>82</v>
      </c>
      <c r="B689" s="286"/>
      <c r="C689" s="583" t="s">
        <v>83</v>
      </c>
      <c r="D689" s="584"/>
      <c r="E689" s="527"/>
      <c r="F689" s="583" t="s">
        <v>84</v>
      </c>
      <c r="G689" s="583"/>
    </row>
  </sheetData>
  <mergeCells count="419">
    <mergeCell ref="F6:F7"/>
    <mergeCell ref="G6:G7"/>
    <mergeCell ref="H6:H7"/>
    <mergeCell ref="I6:I7"/>
    <mergeCell ref="A8:I8"/>
    <mergeCell ref="A18:I18"/>
    <mergeCell ref="G1:I1"/>
    <mergeCell ref="G2:I2"/>
    <mergeCell ref="A3:I3"/>
    <mergeCell ref="A4:I4"/>
    <mergeCell ref="B5:G5"/>
    <mergeCell ref="A6:A7"/>
    <mergeCell ref="B6:B7"/>
    <mergeCell ref="C6:C7"/>
    <mergeCell ref="D6:D7"/>
    <mergeCell ref="E6:E7"/>
    <mergeCell ref="A44:B44"/>
    <mergeCell ref="A45:B45"/>
    <mergeCell ref="A46:B46"/>
    <mergeCell ref="A47:B47"/>
    <mergeCell ref="A48:B48"/>
    <mergeCell ref="A49:B49"/>
    <mergeCell ref="A28:I28"/>
    <mergeCell ref="A33:I33"/>
    <mergeCell ref="A39:B41"/>
    <mergeCell ref="C39:C41"/>
    <mergeCell ref="A42:C42"/>
    <mergeCell ref="A43:B43"/>
    <mergeCell ref="A56:B56"/>
    <mergeCell ref="A57:B57"/>
    <mergeCell ref="A58:B58"/>
    <mergeCell ref="A59:B59"/>
    <mergeCell ref="A60:C60"/>
    <mergeCell ref="A61:B61"/>
    <mergeCell ref="A50:B50"/>
    <mergeCell ref="A51:C51"/>
    <mergeCell ref="A52:B52"/>
    <mergeCell ref="A53:B53"/>
    <mergeCell ref="A54:B54"/>
    <mergeCell ref="A55:B55"/>
    <mergeCell ref="A75:E75"/>
    <mergeCell ref="A93:E93"/>
    <mergeCell ref="A100:D100"/>
    <mergeCell ref="A101:C101"/>
    <mergeCell ref="A108:G108"/>
    <mergeCell ref="A109:C109"/>
    <mergeCell ref="A62:B62"/>
    <mergeCell ref="A63:B63"/>
    <mergeCell ref="A64:B64"/>
    <mergeCell ref="A65:C65"/>
    <mergeCell ref="A66:B66"/>
    <mergeCell ref="A67:B67"/>
    <mergeCell ref="A126:C126"/>
    <mergeCell ref="A127:B127"/>
    <mergeCell ref="A128:B128"/>
    <mergeCell ref="A129:B129"/>
    <mergeCell ref="A130:B130"/>
    <mergeCell ref="A131:B131"/>
    <mergeCell ref="A110:A111"/>
    <mergeCell ref="B110:F110"/>
    <mergeCell ref="G110:I110"/>
    <mergeCell ref="A118:C118"/>
    <mergeCell ref="A119:C119"/>
    <mergeCell ref="A125:D125"/>
    <mergeCell ref="A161:B161"/>
    <mergeCell ref="A162:B162"/>
    <mergeCell ref="A170:I170"/>
    <mergeCell ref="A172:D173"/>
    <mergeCell ref="E172:E173"/>
    <mergeCell ref="F172:H172"/>
    <mergeCell ref="I172:I173"/>
    <mergeCell ref="A132:B132"/>
    <mergeCell ref="A133:B133"/>
    <mergeCell ref="A134:B134"/>
    <mergeCell ref="A152:I152"/>
    <mergeCell ref="A154:B154"/>
    <mergeCell ref="A155:B155"/>
    <mergeCell ref="A184:G184"/>
    <mergeCell ref="A186:B186"/>
    <mergeCell ref="A187:B187"/>
    <mergeCell ref="A188:B188"/>
    <mergeCell ref="A189:B189"/>
    <mergeCell ref="A190:B190"/>
    <mergeCell ref="B174:D174"/>
    <mergeCell ref="B175:D175"/>
    <mergeCell ref="B176:D176"/>
    <mergeCell ref="B177:D177"/>
    <mergeCell ref="B178:D178"/>
    <mergeCell ref="A179:D179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224:B224"/>
    <mergeCell ref="A225:B225"/>
    <mergeCell ref="A226:B226"/>
    <mergeCell ref="A227:B227"/>
    <mergeCell ref="A228:B228"/>
    <mergeCell ref="A229:B229"/>
    <mergeCell ref="A215:B215"/>
    <mergeCell ref="A216:B216"/>
    <mergeCell ref="A217:B217"/>
    <mergeCell ref="A220:E220"/>
    <mergeCell ref="A222:B222"/>
    <mergeCell ref="A223:B223"/>
    <mergeCell ref="A238:D238"/>
    <mergeCell ref="A240:B240"/>
    <mergeCell ref="A241:B241"/>
    <mergeCell ref="A242:B242"/>
    <mergeCell ref="A243:B243"/>
    <mergeCell ref="A249:E249"/>
    <mergeCell ref="A230:B230"/>
    <mergeCell ref="A231:B231"/>
    <mergeCell ref="A232:B232"/>
    <mergeCell ref="A233:B233"/>
    <mergeCell ref="A234:B234"/>
    <mergeCell ref="A235:B235"/>
    <mergeCell ref="A275:B275"/>
    <mergeCell ref="A276:B276"/>
    <mergeCell ref="A277:B277"/>
    <mergeCell ref="A278:B278"/>
    <mergeCell ref="A279:B279"/>
    <mergeCell ref="A280:B280"/>
    <mergeCell ref="B251:C251"/>
    <mergeCell ref="D251:E251"/>
    <mergeCell ref="B253:E253"/>
    <mergeCell ref="B261:E261"/>
    <mergeCell ref="A272:E272"/>
    <mergeCell ref="A274:B274"/>
    <mergeCell ref="A288:B288"/>
    <mergeCell ref="A289:B289"/>
    <mergeCell ref="A290:B290"/>
    <mergeCell ref="A291:B291"/>
    <mergeCell ref="A292:B292"/>
    <mergeCell ref="A293:B293"/>
    <mergeCell ref="A281:B281"/>
    <mergeCell ref="A282:B282"/>
    <mergeCell ref="A283:B283"/>
    <mergeCell ref="A284:B284"/>
    <mergeCell ref="A285:D285"/>
    <mergeCell ref="A287:B287"/>
    <mergeCell ref="A300:B300"/>
    <mergeCell ref="A301:B301"/>
    <mergeCell ref="A302:B302"/>
    <mergeCell ref="A303:B303"/>
    <mergeCell ref="A304:B304"/>
    <mergeCell ref="A305:B305"/>
    <mergeCell ref="A294:B294"/>
    <mergeCell ref="A295:B295"/>
    <mergeCell ref="A296:B296"/>
    <mergeCell ref="A297:B297"/>
    <mergeCell ref="A298:B298"/>
    <mergeCell ref="A299:B299"/>
    <mergeCell ref="A312:B312"/>
    <mergeCell ref="A313:B313"/>
    <mergeCell ref="A314:B314"/>
    <mergeCell ref="A315:B315"/>
    <mergeCell ref="A316:B316"/>
    <mergeCell ref="A317:B317"/>
    <mergeCell ref="A306:B306"/>
    <mergeCell ref="A307:B307"/>
    <mergeCell ref="A308:B308"/>
    <mergeCell ref="A309:B309"/>
    <mergeCell ref="A310:B310"/>
    <mergeCell ref="A311:B311"/>
    <mergeCell ref="A327:B327"/>
    <mergeCell ref="G327:H327"/>
    <mergeCell ref="A328:B328"/>
    <mergeCell ref="A329:B329"/>
    <mergeCell ref="A330:B330"/>
    <mergeCell ref="A331:B331"/>
    <mergeCell ref="A320:C320"/>
    <mergeCell ref="A323:C323"/>
    <mergeCell ref="A325:B325"/>
    <mergeCell ref="G325:H325"/>
    <mergeCell ref="A326:B326"/>
    <mergeCell ref="G326:H326"/>
    <mergeCell ref="A338:B338"/>
    <mergeCell ref="A339:B339"/>
    <mergeCell ref="A340:B340"/>
    <mergeCell ref="A341:B341"/>
    <mergeCell ref="A342:B342"/>
    <mergeCell ref="A343:B343"/>
    <mergeCell ref="A332:B332"/>
    <mergeCell ref="A333:B333"/>
    <mergeCell ref="A334:B334"/>
    <mergeCell ref="A335:B335"/>
    <mergeCell ref="A336:B336"/>
    <mergeCell ref="A337:B337"/>
    <mergeCell ref="A355:B355"/>
    <mergeCell ref="A356:B356"/>
    <mergeCell ref="A357:B357"/>
    <mergeCell ref="A358:B358"/>
    <mergeCell ref="A359:B359"/>
    <mergeCell ref="A360:B360"/>
    <mergeCell ref="A344:B344"/>
    <mergeCell ref="A345:B345"/>
    <mergeCell ref="A346:B346"/>
    <mergeCell ref="A347:B347"/>
    <mergeCell ref="A348:B348"/>
    <mergeCell ref="A353:E353"/>
    <mergeCell ref="A367:B367"/>
    <mergeCell ref="A368:B368"/>
    <mergeCell ref="A369:B369"/>
    <mergeCell ref="A372:D372"/>
    <mergeCell ref="A374:B374"/>
    <mergeCell ref="A375:B375"/>
    <mergeCell ref="A361:B361"/>
    <mergeCell ref="A362:B362"/>
    <mergeCell ref="A363:B363"/>
    <mergeCell ref="A364:B364"/>
    <mergeCell ref="A365:B365"/>
    <mergeCell ref="A366:B366"/>
    <mergeCell ref="A391:I391"/>
    <mergeCell ref="A393:A394"/>
    <mergeCell ref="B393:D393"/>
    <mergeCell ref="F393:H393"/>
    <mergeCell ref="A414:C414"/>
    <mergeCell ref="A416:B416"/>
    <mergeCell ref="A376:B376"/>
    <mergeCell ref="A379:E379"/>
    <mergeCell ref="A381:B381"/>
    <mergeCell ref="A382:B382"/>
    <mergeCell ref="A384:E384"/>
    <mergeCell ref="A389:I389"/>
    <mergeCell ref="A423:B423"/>
    <mergeCell ref="A424:B424"/>
    <mergeCell ref="A425:B425"/>
    <mergeCell ref="A426:B426"/>
    <mergeCell ref="A427:B427"/>
    <mergeCell ref="A428:B428"/>
    <mergeCell ref="A417:B417"/>
    <mergeCell ref="A418:B418"/>
    <mergeCell ref="A419:B419"/>
    <mergeCell ref="A420:B420"/>
    <mergeCell ref="A421:B421"/>
    <mergeCell ref="A422:B422"/>
    <mergeCell ref="A440:C440"/>
    <mergeCell ref="A442:B442"/>
    <mergeCell ref="A443:B443"/>
    <mergeCell ref="A444:B444"/>
    <mergeCell ref="A445:B445"/>
    <mergeCell ref="A446:B446"/>
    <mergeCell ref="A429:B429"/>
    <mergeCell ref="A435:B435"/>
    <mergeCell ref="C435:D435"/>
    <mergeCell ref="A436:B436"/>
    <mergeCell ref="C436:D436"/>
    <mergeCell ref="A439:D439"/>
    <mergeCell ref="A491:C491"/>
    <mergeCell ref="A493:D493"/>
    <mergeCell ref="A494:D494"/>
    <mergeCell ref="A495:D495"/>
    <mergeCell ref="A496:D496"/>
    <mergeCell ref="A497:D497"/>
    <mergeCell ref="A447:B447"/>
    <mergeCell ref="A476:I476"/>
    <mergeCell ref="A478:E478"/>
    <mergeCell ref="A479:B479"/>
    <mergeCell ref="C479:D479"/>
    <mergeCell ref="A480:B480"/>
    <mergeCell ref="C480:D480"/>
    <mergeCell ref="A504:D504"/>
    <mergeCell ref="A505:D505"/>
    <mergeCell ref="A506:D506"/>
    <mergeCell ref="A507:D507"/>
    <mergeCell ref="A508:D508"/>
    <mergeCell ref="A509:D509"/>
    <mergeCell ref="A498:D498"/>
    <mergeCell ref="A499:D499"/>
    <mergeCell ref="A500:D500"/>
    <mergeCell ref="A501:D501"/>
    <mergeCell ref="A502:D502"/>
    <mergeCell ref="A503:D503"/>
    <mergeCell ref="A516:D516"/>
    <mergeCell ref="A517:D517"/>
    <mergeCell ref="A518:D518"/>
    <mergeCell ref="A519:D519"/>
    <mergeCell ref="A520:D520"/>
    <mergeCell ref="A521:D521"/>
    <mergeCell ref="A510:D510"/>
    <mergeCell ref="A511:D511"/>
    <mergeCell ref="A512:D512"/>
    <mergeCell ref="A513:D513"/>
    <mergeCell ref="A514:D514"/>
    <mergeCell ref="A515:D515"/>
    <mergeCell ref="A528:D528"/>
    <mergeCell ref="A529:D529"/>
    <mergeCell ref="A530:D530"/>
    <mergeCell ref="A531:D531"/>
    <mergeCell ref="A532:D532"/>
    <mergeCell ref="A533:D533"/>
    <mergeCell ref="A522:D522"/>
    <mergeCell ref="A523:D523"/>
    <mergeCell ref="A524:D524"/>
    <mergeCell ref="A525:D525"/>
    <mergeCell ref="A526:D526"/>
    <mergeCell ref="A527:D527"/>
    <mergeCell ref="A543:B543"/>
    <mergeCell ref="A544:B544"/>
    <mergeCell ref="A545:B545"/>
    <mergeCell ref="A546:B546"/>
    <mergeCell ref="A547:B547"/>
    <mergeCell ref="A548:B548"/>
    <mergeCell ref="A534:D534"/>
    <mergeCell ref="A535:D535"/>
    <mergeCell ref="A536:D536"/>
    <mergeCell ref="A537:D537"/>
    <mergeCell ref="A539:D539"/>
    <mergeCell ref="A541:B541"/>
    <mergeCell ref="C541:C542"/>
    <mergeCell ref="D541:D542"/>
    <mergeCell ref="A542:B542"/>
    <mergeCell ref="A558:D558"/>
    <mergeCell ref="A559:D559"/>
    <mergeCell ref="A560:D560"/>
    <mergeCell ref="A561:D561"/>
    <mergeCell ref="A562:D562"/>
    <mergeCell ref="A563:D563"/>
    <mergeCell ref="A549:B549"/>
    <mergeCell ref="A550:B550"/>
    <mergeCell ref="A551:B551"/>
    <mergeCell ref="A552:B552"/>
    <mergeCell ref="A553:B553"/>
    <mergeCell ref="A556:C556"/>
    <mergeCell ref="A570:D570"/>
    <mergeCell ref="A571:D571"/>
    <mergeCell ref="A572:D572"/>
    <mergeCell ref="A573:D573"/>
    <mergeCell ref="A574:D574"/>
    <mergeCell ref="A575:D575"/>
    <mergeCell ref="A564:D564"/>
    <mergeCell ref="A565:D565"/>
    <mergeCell ref="A566:D566"/>
    <mergeCell ref="A567:D567"/>
    <mergeCell ref="A568:D568"/>
    <mergeCell ref="A569:D569"/>
    <mergeCell ref="A585:D585"/>
    <mergeCell ref="A586:D586"/>
    <mergeCell ref="A587:D587"/>
    <mergeCell ref="A588:D588"/>
    <mergeCell ref="A589:D589"/>
    <mergeCell ref="A590:D590"/>
    <mergeCell ref="A578:D578"/>
    <mergeCell ref="A580:D580"/>
    <mergeCell ref="A581:D581"/>
    <mergeCell ref="A582:D582"/>
    <mergeCell ref="A583:D583"/>
    <mergeCell ref="A584:D584"/>
    <mergeCell ref="A601:D601"/>
    <mergeCell ref="A602:D602"/>
    <mergeCell ref="A603:D603"/>
    <mergeCell ref="A604:D604"/>
    <mergeCell ref="A605:D605"/>
    <mergeCell ref="A606:D606"/>
    <mergeCell ref="A591:D591"/>
    <mergeCell ref="A592:D592"/>
    <mergeCell ref="A593:D593"/>
    <mergeCell ref="A594:D594"/>
    <mergeCell ref="A599:D599"/>
    <mergeCell ref="A600:D600"/>
    <mergeCell ref="A615:C615"/>
    <mergeCell ref="A617:D617"/>
    <mergeCell ref="A618:D618"/>
    <mergeCell ref="A619:D619"/>
    <mergeCell ref="A620:D620"/>
    <mergeCell ref="A621:D621"/>
    <mergeCell ref="A607:D607"/>
    <mergeCell ref="A608:D608"/>
    <mergeCell ref="A609:D609"/>
    <mergeCell ref="A610:D610"/>
    <mergeCell ref="A611:D611"/>
    <mergeCell ref="A612:D612"/>
    <mergeCell ref="A628:D628"/>
    <mergeCell ref="A635:F635"/>
    <mergeCell ref="A637:B638"/>
    <mergeCell ref="C637:F637"/>
    <mergeCell ref="A639:B639"/>
    <mergeCell ref="A640:B640"/>
    <mergeCell ref="A622:D622"/>
    <mergeCell ref="A623:D623"/>
    <mergeCell ref="A624:D624"/>
    <mergeCell ref="A625:D625"/>
    <mergeCell ref="A626:D626"/>
    <mergeCell ref="A627:D627"/>
    <mergeCell ref="C689:D689"/>
    <mergeCell ref="F689:G689"/>
    <mergeCell ref="A650:D650"/>
    <mergeCell ref="A652:B652"/>
    <mergeCell ref="A653:B653"/>
    <mergeCell ref="C687:D687"/>
    <mergeCell ref="C688:D688"/>
    <mergeCell ref="F688:G688"/>
    <mergeCell ref="A641:B641"/>
    <mergeCell ref="A642:B642"/>
    <mergeCell ref="A643:B643"/>
    <mergeCell ref="A644:B644"/>
    <mergeCell ref="A645:B645"/>
    <mergeCell ref="A648:F648"/>
  </mergeCells>
  <pageMargins left="0.11811023622047245" right="0.11811023622047245" top="0.86614173228346458" bottom="0.15748031496062992" header="0.31496062992125984" footer="0.31496062992125984"/>
  <pageSetup paperSize="9" scale="81" orientation="landscape" r:id="rId1"/>
  <headerFooter>
    <oddHeader>&amp;C&amp;"-,Standardowy"Urząd m.st. Warszawy dla Dzielnicy Ursynów 
Informacja dodatkowa do sprawozdania finansowego za rok obrotowy zakończony 31 grudnia 2022 r.
II. Dodatkowe informacje i objaśnienia</oddHeader>
    <oddFooter>&amp;CWprowadzenie oraz dodatkowe  informacje i objaśnienia stanowią integralną część sprawozdania finansowego</oddFooter>
  </headerFooter>
  <rowBreaks count="34" manualBreakCount="34">
    <brk id="36" max="16383" man="1"/>
    <brk id="74" max="8" man="1"/>
    <brk id="99" max="8" man="1"/>
    <brk id="107" max="8" man="1"/>
    <brk id="117" max="8" man="1"/>
    <brk id="124" max="8" man="1"/>
    <brk id="151" max="8" man="1"/>
    <brk id="169" max="8" man="1"/>
    <brk id="183" max="8" man="1"/>
    <brk id="219" max="16383" man="1"/>
    <brk id="237" max="8" man="1"/>
    <brk id="248" max="8" man="1"/>
    <brk id="271" max="8" man="1"/>
    <brk id="284" max="8" man="1"/>
    <brk id="322" max="8" man="1"/>
    <brk id="352" max="8" man="1"/>
    <brk id="371" max="8" man="1"/>
    <brk id="378" max="8" man="1"/>
    <brk id="388" max="8" man="1"/>
    <brk id="413" max="8" man="1"/>
    <brk id="431" max="8" man="1"/>
    <brk id="438" max="8" man="1"/>
    <brk id="450" max="8" man="1"/>
    <brk id="475" max="8" man="1"/>
    <brk id="489" max="8" man="1"/>
    <brk id="538" max="8" man="1"/>
    <brk id="555" max="16383" man="1"/>
    <brk id="577" max="8" man="1"/>
    <brk id="596" max="8" man="1"/>
    <brk id="614" max="8" man="1"/>
    <brk id="634" max="8" man="1"/>
    <brk id="647" max="8" man="1"/>
    <brk id="655" max="8" man="1"/>
    <brk id="66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BILANS FORMUŁY</vt:lpstr>
      <vt:lpstr>RZiS FORMUŁY</vt:lpstr>
      <vt:lpstr>ZZwFJ</vt:lpstr>
      <vt:lpstr>Załącznik 21 </vt:lpstr>
      <vt:lpstr>'BILANS FORMUŁY'!Obszar_wydruku</vt:lpstr>
      <vt:lpstr>'RZiS FORMUŁY'!Obszar_wydruku</vt:lpstr>
      <vt:lpstr>'Załącznik 21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Bursa Sylwia</dc:creator>
  <cp:lastModifiedBy>Bursa Sylwia</cp:lastModifiedBy>
  <dcterms:created xsi:type="dcterms:W3CDTF">2023-04-24T10:37:37Z</dcterms:created>
  <dcterms:modified xsi:type="dcterms:W3CDTF">2023-05-08T10:18:07Z</dcterms:modified>
</cp:coreProperties>
</file>