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0" yWindow="4500" windowWidth="29040" windowHeight="15435"/>
  </bookViews>
  <sheets>
    <sheet name="Załącznik 21" sheetId="1" r:id="rId1"/>
  </sheets>
  <definedNames>
    <definedName name="ColumnTitleRegion23.A430.B431.1">Tabela23[[#Headers],[Stan na początek roku]]</definedName>
    <definedName name="TitleRegion1.A40.B66.1">Tabela2[[#Headers],[WARTOŚCI NIEMATERIALNE I PRAWNE]]</definedName>
    <definedName name="TitleRegion1.A76.E91.1">Tabela3[[#Headers],[Wyszczególnienie]]</definedName>
    <definedName name="TitleRegion1.A8">Tabela1[[#Headers],[Rzeczowy majątek trwały]]</definedName>
    <definedName name="TitleRegion1.A8.I36.1">Tabela1[[#Headers],[Rzeczowy majątek trwały]]</definedName>
    <definedName name="TitleRegion10.A159.F165.1">Tabela10[[#Headers],[Wyszczególnienie odpisów z tytułu]]</definedName>
    <definedName name="TitleRegion11.A172.F203.1">Tabela11[[#Headers],[Kategoria]]</definedName>
    <definedName name="TitleRegion13.A208.C221.1">Tabela12[[#Headers],[Wyszczególnienie]]</definedName>
    <definedName name="TitleRegion13.A226.C229.1">Tabela13[[#Headers],[Tytuł zobowiązania]]</definedName>
    <definedName name="TitleRegion14.A238.E252.1">Tabela14[[#Headers],[Rodzaj (forma) zabezpieczenia]]</definedName>
    <definedName name="TitleRegion15.A258.D268.1">Tabela15[[#Headers],[Tytuł]]</definedName>
    <definedName name="TitleRegion16.A271.C301.1">Tabela16[[#Headers],[Kategoria]]</definedName>
    <definedName name="TitleRegion17.A309.C332.1">Tabela17[[#Headers],[Rozliczenia międzyokresowe czynne]]</definedName>
    <definedName name="TitleRegion18.A339.C353.1">Tabela18[[#Headers],[Rozliczenia międzyokresowe]]</definedName>
    <definedName name="TitleRegion19.A358.C360.1">Tabela19[[#Headers],[Treść]]</definedName>
    <definedName name="TitleRegion2.A40.B66.1">Tabela2[[#Headers],[WARTOŚCI NIEMATERIALNE I PRAWNE]]</definedName>
    <definedName name="TitleRegion20.A365.C366.1">Tabela20[[#Headers],[Wyszczególnienie]]</definedName>
    <definedName name="TitleRegion21.A378.I390.1">Tabela21[[#Headers],[Aktywa finansowe]]</definedName>
    <definedName name="TitleRegion22.A394.C407.1">Tabela22[[#Headers],[Kategoria]]</definedName>
    <definedName name="TitleRegion24.A437.C442.1">Tabela24[[#Headers],[Treść]]</definedName>
    <definedName name="TitleRegion25.A452.C472.1">Tabela25[[#Headers],[Treść]]</definedName>
    <definedName name="TitleRegion26.A478.C479.1">Tabela26[[#Headers],[Stan na początek roku]]</definedName>
    <definedName name="TitleRegion27.A492.C536.1">Tabela27[[#Headers],[Struktura przychodów (RZiS)]]</definedName>
    <definedName name="TitleRegion28.A540.C551.1">Tabela28[[#Headers],[Usługi obce]]</definedName>
    <definedName name="TitleRegion29.A556.C573.1">Tabela29[[#Headers],[Pozostałe przychody operacyjne]]</definedName>
    <definedName name="TitleRegion3.A76.E91.1">Tabela3[[#Headers],[Wyszczególnienie]]</definedName>
    <definedName name="TitleRegion30.A577.C592.1">Tabela30[[#Headers],[Pozostałe koszty operacyjne]]</definedName>
    <definedName name="TitleRegion31.A597.C610.1">Tabela31[[#Headers],[Treść]]</definedName>
    <definedName name="TitleRegion32.A615.C628.1">Tabela32[[#Headers],[Treść]]</definedName>
    <definedName name="TitleRegion33.A638.E645.1">Tabela33[[#Headers],[Nazwa jednostki]]</definedName>
    <definedName name="TitleRegion34.A652.C653.1">Tabela34[[#Headers],[Wyszczególnienie]]</definedName>
    <definedName name="TitleRegion35.A658.E666.1">Tabela35[[#Headers],[L.p.]]</definedName>
    <definedName name="TitleRegion36.A671.E679.1">Tabela36[[#Headers],[L.p.]]</definedName>
    <definedName name="TitleRegion4.A101.D104.1">Tabela4[[#Headers],[Treść]]</definedName>
    <definedName name="TitleRegion5.A110.I114.1">Tabela5[[#Headers],[Treść]]</definedName>
    <definedName name="TitleRegion6.A119.C120.1">Tabela6[[#Headers],[Treść]]</definedName>
    <definedName name="TitleRegion7.A126.C133.1">Tabela7[[#Headers],[Wyszczególnienie]]</definedName>
    <definedName name="TitleRegion8.A139.H145.1">Tabela8[[#Headers],[Nazwa podmiotów]]</definedName>
    <definedName name="TitleRegion9.A147.H153.1">Tabela9[[#Headers],[Nazwa podmiotów]]</definedName>
    <definedName name="Wyszczególnienie_odpisów_z_tytułu">Tabela10[[#Headers],[Wyszczególnienie odpisów z tytułu]]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3" i="1" l="1"/>
  <c r="D645" i="1" l="1"/>
  <c r="C645" i="1"/>
  <c r="E639" i="1"/>
  <c r="E645" i="1" s="1"/>
  <c r="B639" i="1"/>
  <c r="B645" i="1" s="1"/>
  <c r="C619" i="1"/>
  <c r="B619" i="1"/>
  <c r="C616" i="1"/>
  <c r="B616" i="1"/>
  <c r="C602" i="1"/>
  <c r="C610" i="1" s="1"/>
  <c r="B602" i="1"/>
  <c r="B599" i="1"/>
  <c r="C586" i="1"/>
  <c r="B586" i="1"/>
  <c r="C581" i="1"/>
  <c r="B581" i="1"/>
  <c r="C562" i="1"/>
  <c r="B562" i="1"/>
  <c r="C557" i="1"/>
  <c r="B557" i="1"/>
  <c r="C551" i="1"/>
  <c r="B551" i="1"/>
  <c r="C521" i="1"/>
  <c r="B521" i="1"/>
  <c r="C518" i="1"/>
  <c r="C515" i="1"/>
  <c r="B515" i="1"/>
  <c r="C507" i="1"/>
  <c r="B507" i="1"/>
  <c r="C493" i="1"/>
  <c r="B493" i="1"/>
  <c r="C470" i="1"/>
  <c r="B470" i="1"/>
  <c r="C465" i="1"/>
  <c r="C463" i="1" s="1"/>
  <c r="B465" i="1"/>
  <c r="B463" i="1" s="1"/>
  <c r="C454" i="1"/>
  <c r="B454" i="1"/>
  <c r="C424" i="1"/>
  <c r="E415" i="1"/>
  <c r="D415" i="1"/>
  <c r="C415" i="1"/>
  <c r="B415" i="1"/>
  <c r="C399" i="1"/>
  <c r="C398" i="1" s="1"/>
  <c r="C407" i="1" s="1"/>
  <c r="B399" i="1"/>
  <c r="B398" i="1" s="1"/>
  <c r="B407" i="1" s="1"/>
  <c r="I389" i="1"/>
  <c r="I388" i="1"/>
  <c r="I387" i="1"/>
  <c r="I386" i="1"/>
  <c r="I385" i="1"/>
  <c r="H384" i="1"/>
  <c r="G384" i="1"/>
  <c r="F384" i="1"/>
  <c r="E384" i="1"/>
  <c r="D384" i="1"/>
  <c r="C384" i="1"/>
  <c r="B384" i="1"/>
  <c r="I383" i="1"/>
  <c r="I382" i="1"/>
  <c r="I381" i="1"/>
  <c r="H380" i="1"/>
  <c r="G380" i="1"/>
  <c r="G390" i="1" s="1"/>
  <c r="F380" i="1"/>
  <c r="E380" i="1"/>
  <c r="D380" i="1"/>
  <c r="C380" i="1"/>
  <c r="B380" i="1"/>
  <c r="E379" i="1"/>
  <c r="C360" i="1"/>
  <c r="B360" i="1"/>
  <c r="C348" i="1"/>
  <c r="B348" i="1"/>
  <c r="C340" i="1"/>
  <c r="B340" i="1"/>
  <c r="C321" i="1"/>
  <c r="B321" i="1"/>
  <c r="C310" i="1"/>
  <c r="B310" i="1"/>
  <c r="B332" i="1" s="1"/>
  <c r="B301" i="1"/>
  <c r="C280" i="1"/>
  <c r="C301" i="1" s="1"/>
  <c r="C268" i="1"/>
  <c r="B268" i="1"/>
  <c r="E250" i="1"/>
  <c r="E252" i="1" s="1"/>
  <c r="D250" i="1"/>
  <c r="D252" i="1" s="1"/>
  <c r="C250" i="1"/>
  <c r="C252" i="1" s="1"/>
  <c r="B250" i="1"/>
  <c r="B252" i="1" s="1"/>
  <c r="E243" i="1"/>
  <c r="E245" i="1" s="1"/>
  <c r="D243" i="1"/>
  <c r="D245" i="1" s="1"/>
  <c r="C243" i="1"/>
  <c r="C245" i="1" s="1"/>
  <c r="B243" i="1"/>
  <c r="B245" i="1" s="1"/>
  <c r="C229" i="1"/>
  <c r="B229" i="1"/>
  <c r="C213" i="1"/>
  <c r="B213" i="1"/>
  <c r="C209" i="1"/>
  <c r="B209" i="1"/>
  <c r="E203" i="1"/>
  <c r="D203" i="1"/>
  <c r="C203" i="1"/>
  <c r="F202" i="1"/>
  <c r="F201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E165" i="1"/>
  <c r="D165" i="1"/>
  <c r="C165" i="1"/>
  <c r="B165" i="1"/>
  <c r="F164" i="1"/>
  <c r="F163" i="1"/>
  <c r="F162" i="1"/>
  <c r="F161" i="1"/>
  <c r="F160" i="1"/>
  <c r="F153" i="1"/>
  <c r="E153" i="1"/>
  <c r="D153" i="1"/>
  <c r="F145" i="1"/>
  <c r="E145" i="1"/>
  <c r="D145" i="1"/>
  <c r="C127" i="1"/>
  <c r="B127" i="1"/>
  <c r="C120" i="1"/>
  <c r="B120" i="1"/>
  <c r="I114" i="1"/>
  <c r="H114" i="1"/>
  <c r="G114" i="1"/>
  <c r="F114" i="1"/>
  <c r="E114" i="1"/>
  <c r="D114" i="1"/>
  <c r="C114" i="1"/>
  <c r="B114" i="1"/>
  <c r="D91" i="1"/>
  <c r="C91" i="1"/>
  <c r="B91" i="1"/>
  <c r="E90" i="1"/>
  <c r="E89" i="1"/>
  <c r="E88" i="1"/>
  <c r="E85" i="1"/>
  <c r="E84" i="1"/>
  <c r="E83" i="1"/>
  <c r="D82" i="1"/>
  <c r="C82" i="1"/>
  <c r="B82" i="1"/>
  <c r="E81" i="1"/>
  <c r="E80" i="1"/>
  <c r="D79" i="1"/>
  <c r="C79" i="1"/>
  <c r="B79" i="1"/>
  <c r="E78" i="1"/>
  <c r="B63" i="1"/>
  <c r="B55" i="1"/>
  <c r="B52" i="1"/>
  <c r="B51" i="1"/>
  <c r="B65" i="1" s="1"/>
  <c r="B46" i="1"/>
  <c r="B43" i="1"/>
  <c r="H35" i="1"/>
  <c r="F35" i="1"/>
  <c r="C35" i="1"/>
  <c r="H33" i="1"/>
  <c r="G33" i="1"/>
  <c r="F33" i="1"/>
  <c r="E33" i="1"/>
  <c r="D33" i="1"/>
  <c r="C33" i="1"/>
  <c r="B33" i="1"/>
  <c r="I32" i="1"/>
  <c r="I31" i="1"/>
  <c r="I30" i="1"/>
  <c r="E27" i="1"/>
  <c r="H25" i="1"/>
  <c r="F25" i="1"/>
  <c r="D25" i="1"/>
  <c r="C25" i="1"/>
  <c r="B25" i="1"/>
  <c r="I24" i="1"/>
  <c r="G23" i="1"/>
  <c r="I23" i="1" s="1"/>
  <c r="G22" i="1"/>
  <c r="E22" i="1"/>
  <c r="D22" i="1"/>
  <c r="H21" i="1"/>
  <c r="F21" i="1"/>
  <c r="F28" i="1" s="1"/>
  <c r="E21" i="1"/>
  <c r="D21" i="1"/>
  <c r="C21" i="1"/>
  <c r="B21" i="1"/>
  <c r="E20" i="1"/>
  <c r="D20" i="1"/>
  <c r="B17" i="1"/>
  <c r="I17" i="1" s="1"/>
  <c r="G16" i="1"/>
  <c r="G26" i="1" s="1"/>
  <c r="G25" i="1" s="1"/>
  <c r="E16" i="1"/>
  <c r="E26" i="1" s="1"/>
  <c r="B16" i="1"/>
  <c r="H15" i="1"/>
  <c r="F15" i="1"/>
  <c r="D15" i="1"/>
  <c r="C15" i="1"/>
  <c r="I14" i="1"/>
  <c r="G13" i="1"/>
  <c r="G11" i="1" s="1"/>
  <c r="E13" i="1"/>
  <c r="E11" i="1" s="1"/>
  <c r="D13" i="1"/>
  <c r="B13" i="1"/>
  <c r="G12" i="1"/>
  <c r="D12" i="1"/>
  <c r="B12" i="1"/>
  <c r="H11" i="1"/>
  <c r="F11" i="1"/>
  <c r="C11" i="1"/>
  <c r="C18" i="1" s="1"/>
  <c r="G10" i="1"/>
  <c r="G35" i="1" s="1"/>
  <c r="E10" i="1"/>
  <c r="D10" i="1"/>
  <c r="D35" i="1" s="1"/>
  <c r="B10" i="1"/>
  <c r="B35" i="1" s="1"/>
  <c r="H28" i="1" l="1"/>
  <c r="C353" i="1"/>
  <c r="D390" i="1"/>
  <c r="B579" i="1"/>
  <c r="B592" i="1" s="1"/>
  <c r="C628" i="1"/>
  <c r="F165" i="1"/>
  <c r="C332" i="1"/>
  <c r="H390" i="1"/>
  <c r="B573" i="1"/>
  <c r="G15" i="1"/>
  <c r="B353" i="1"/>
  <c r="C390" i="1"/>
  <c r="B628" i="1"/>
  <c r="E390" i="1"/>
  <c r="C573" i="1"/>
  <c r="C579" i="1"/>
  <c r="C592" i="1" s="1"/>
  <c r="B390" i="1"/>
  <c r="F390" i="1"/>
  <c r="C464" i="1"/>
  <c r="B11" i="1"/>
  <c r="F18" i="1"/>
  <c r="F36" i="1" s="1"/>
  <c r="H18" i="1"/>
  <c r="I26" i="1"/>
  <c r="C28" i="1"/>
  <c r="C36" i="1" s="1"/>
  <c r="B86" i="1"/>
  <c r="D86" i="1"/>
  <c r="E79" i="1"/>
  <c r="E82" i="1"/>
  <c r="F203" i="1"/>
  <c r="B610" i="1"/>
  <c r="E15" i="1"/>
  <c r="E18" i="1" s="1"/>
  <c r="D28" i="1"/>
  <c r="B28" i="1"/>
  <c r="C86" i="1"/>
  <c r="I380" i="1"/>
  <c r="I384" i="1"/>
  <c r="G21" i="1"/>
  <c r="G28" i="1" s="1"/>
  <c r="I22" i="1"/>
  <c r="I21" i="1" s="1"/>
  <c r="C221" i="1"/>
  <c r="I16" i="1"/>
  <c r="I15" i="1" s="1"/>
  <c r="G18" i="1"/>
  <c r="I12" i="1"/>
  <c r="D11" i="1"/>
  <c r="D18" i="1" s="1"/>
  <c r="B15" i="1"/>
  <c r="B18" i="1" s="1"/>
  <c r="B49" i="1"/>
  <c r="E91" i="1"/>
  <c r="B221" i="1"/>
  <c r="C506" i="1"/>
  <c r="C536" i="1" s="1"/>
  <c r="I10" i="1"/>
  <c r="I20" i="1"/>
  <c r="E25" i="1"/>
  <c r="E28" i="1" s="1"/>
  <c r="I33" i="1"/>
  <c r="I379" i="1"/>
  <c r="B464" i="1"/>
  <c r="B462" i="1" s="1"/>
  <c r="B460" i="1" s="1"/>
  <c r="B506" i="1"/>
  <c r="B536" i="1" s="1"/>
  <c r="E35" i="1"/>
  <c r="I27" i="1"/>
  <c r="I13" i="1"/>
  <c r="B58" i="1"/>
  <c r="H36" i="1" l="1"/>
  <c r="C453" i="1"/>
  <c r="B461" i="1"/>
  <c r="B459" i="1" s="1"/>
  <c r="B453" i="1" s="1"/>
  <c r="I25" i="1"/>
  <c r="I28" i="1" s="1"/>
  <c r="B36" i="1"/>
  <c r="D36" i="1"/>
  <c r="E86" i="1"/>
  <c r="I35" i="1"/>
  <c r="B66" i="1"/>
  <c r="G36" i="1"/>
  <c r="E36" i="1"/>
  <c r="I11" i="1"/>
  <c r="I18" i="1" s="1"/>
  <c r="I390" i="1"/>
  <c r="I36" i="1" l="1"/>
</calcChain>
</file>

<file path=xl/sharedStrings.xml><?xml version="1.0" encoding="utf-8"?>
<sst xmlns="http://schemas.openxmlformats.org/spreadsheetml/2006/main" count="645" uniqueCount="430">
  <si>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</si>
  <si>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</si>
  <si>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</si>
  <si>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</si>
  <si>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</si>
  <si>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</si>
  <si>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</si>
  <si>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</si>
  <si>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</si>
  <si>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</si>
  <si>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</si>
  <si>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</si>
  <si>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</si>
  <si>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</si>
  <si>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</si>
  <si>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</si>
  <si>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</si>
  <si>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</si>
  <si>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</si>
  <si>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</si>
  <si>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</si>
  <si>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</si>
  <si>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</si>
  <si>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</si>
  <si>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</si>
  <si>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 xml:space="preserve"> 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</si>
  <si>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</si>
  <si>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</si>
  <si>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</si>
  <si>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</si>
  <si>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</si>
  <si>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</si>
  <si>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</si>
  <si>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</si>
  <si>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</si>
  <si>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</si>
  <si>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</si>
  <si>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</si>
  <si>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</si>
  <si>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</si>
  <si>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</si>
  <si>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</si>
  <si>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</si>
  <si>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</si>
  <si>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</si>
  <si>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</si>
  <si>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</si>
  <si>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</si>
  <si>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</si>
  <si>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</si>
  <si>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</si>
  <si>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</si>
  <si>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</si>
  <si>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</si>
  <si>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</si>
  <si>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</si>
  <si>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</si>
  <si>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</si>
  <si>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</si>
  <si>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</si>
  <si>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</si>
  <si>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</si>
  <si>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</si>
  <si>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</si>
  <si>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</si>
  <si>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</si>
  <si>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</si>
  <si>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</si>
  <si>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</si>
  <si>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</si>
  <si>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</si>
  <si>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</si>
  <si>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</si>
  <si>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</si>
  <si>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</si>
  <si>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</si>
  <si>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</si>
  <si>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</si>
  <si>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</si>
  <si>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</si>
  <si>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</si>
  <si>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</si>
  <si>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</si>
  <si>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</si>
  <si>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</si>
  <si>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</si>
  <si>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</si>
  <si>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</si>
  <si>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</si>
  <si>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</si>
  <si>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</si>
  <si>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</si>
  <si>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</si>
  <si>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</si>
  <si>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</si>
  <si>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Należności krótkoterminowe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</si>
  <si>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</si>
  <si>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</si>
  <si>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</si>
  <si>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</si>
  <si>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</si>
  <si>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</si>
  <si>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</si>
  <si>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</si>
  <si>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</si>
  <si>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</si>
  <si>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</si>
  <si>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</si>
  <si>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</si>
  <si>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</si>
  <si>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</si>
  <si>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Rezerwy na odszkodowania z tytułu bezumownego korzystania z gruntu </t>
  </si>
  <si>
    <t>Inne rezerwy: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</si>
  <si>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</si>
  <si>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</si>
  <si>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</si>
  <si>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</si>
  <si>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</si>
  <si>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</si>
  <si>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</si>
  <si>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</si>
  <si>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</si>
  <si>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</si>
  <si>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</si>
  <si>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</si>
  <si>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</si>
  <si>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</si>
  <si>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</si>
  <si>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</si>
  <si>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</si>
  <si>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</si>
  <si>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</si>
  <si>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</si>
  <si>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</si>
  <si>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</si>
  <si>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</si>
  <si>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</si>
  <si>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</si>
  <si>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</si>
  <si>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</si>
  <si>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</si>
  <si>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</si>
  <si>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</si>
  <si>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</si>
  <si>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</si>
  <si>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</si>
  <si>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</si>
  <si>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</si>
  <si>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</si>
  <si>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</si>
  <si>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</si>
  <si>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</si>
  <si>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</si>
  <si>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</si>
  <si>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</si>
  <si>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</si>
  <si>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</si>
  <si>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</si>
  <si>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</si>
  <si>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</si>
  <si>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</si>
  <si>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</si>
  <si>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</si>
  <si>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</si>
  <si>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</si>
  <si>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</si>
  <si>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</si>
  <si>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</si>
  <si>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</si>
  <si>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</si>
  <si>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</si>
  <si>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</si>
  <si>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</si>
  <si>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na odszkodowania z tytułu bezumownego korzystania z gruntu </t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</si>
  <si>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</si>
  <si>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</si>
  <si>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</si>
  <si>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</si>
  <si>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</si>
  <si>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</si>
  <si>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</si>
  <si>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</si>
  <si>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</si>
  <si>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</si>
  <si>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</si>
  <si>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</si>
  <si>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</si>
  <si>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</si>
  <si>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</si>
  <si>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</si>
  <si>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</si>
  <si>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</si>
  <si>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</si>
  <si>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</si>
  <si>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</si>
  <si>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</si>
  <si>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</si>
  <si>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</si>
  <si>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</si>
  <si>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</si>
  <si>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</si>
  <si>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</si>
  <si>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</si>
  <si>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</si>
  <si>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</si>
  <si>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</si>
  <si>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</si>
  <si>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</si>
  <si>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</si>
  <si>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</si>
  <si>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</si>
  <si>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</si>
  <si>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</si>
  <si>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</si>
  <si>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</si>
  <si>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</si>
  <si>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</si>
  <si>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</si>
  <si>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</si>
  <si>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</si>
  <si>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 xml:space="preserve">-  odpisy z tytułu trwałej utraty wartości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</si>
  <si>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</si>
  <si>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</si>
  <si>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</si>
  <si>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</si>
  <si>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</si>
  <si>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</si>
  <si>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</si>
  <si>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</si>
  <si>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</si>
  <si>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</si>
  <si>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</si>
  <si>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</si>
  <si>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</si>
  <si>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t>Odsetki wyliczone za pomocą stóp procentowych wynikających z zawartych kontraktów na koniec okresu objętego sprawozdaniem finansowym</t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</si>
  <si>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</si>
  <si>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</si>
  <si>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</si>
  <si>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</si>
  <si>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</si>
  <si>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</si>
  <si>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</si>
  <si>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</si>
  <si>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</si>
  <si>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31 grudnia 20….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</si>
  <si>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</si>
  <si>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</si>
  <si>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</si>
  <si>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</si>
  <si>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</si>
  <si>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</si>
  <si>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</si>
  <si>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</si>
  <si>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</si>
  <si>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</si>
  <si>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</si>
  <si>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</si>
  <si>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</si>
  <si>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</si>
  <si>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</si>
  <si>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</si>
  <si>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</si>
  <si>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</si>
  <si>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</si>
  <si>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</si>
  <si>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</si>
  <si>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</si>
  <si>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</si>
  <si>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</si>
  <si>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</si>
  <si>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</si>
  <si>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</si>
  <si>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</si>
  <si>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</si>
  <si>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</si>
  <si>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</si>
  <si>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</si>
  <si>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</si>
  <si>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</si>
  <si>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</si>
  <si>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</si>
  <si>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</si>
  <si>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</si>
  <si>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</si>
  <si>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</si>
  <si>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</si>
  <si>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</si>
  <si>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</si>
  <si>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</si>
  <si>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</si>
  <si>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</si>
  <si>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</si>
  <si>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</si>
  <si>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</si>
  <si>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</si>
  <si>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</si>
  <si>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</si>
  <si>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</si>
  <si>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</si>
  <si>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</si>
  <si>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</si>
  <si>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</si>
  <si>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</si>
  <si>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</si>
  <si>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</si>
  <si>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</si>
  <si>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</si>
  <si>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</si>
  <si>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</si>
  <si>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</si>
  <si>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</si>
  <si>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</si>
  <si>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</si>
  <si>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</si>
  <si>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</si>
  <si>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</si>
  <si>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</si>
  <si>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</si>
  <si>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</si>
  <si>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</si>
  <si>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</si>
  <si>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</si>
  <si>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</si>
  <si>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</si>
  <si>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</si>
  <si>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</si>
  <si>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</si>
  <si>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</si>
  <si>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</si>
  <si>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</si>
  <si>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</si>
  <si>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</si>
  <si>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</si>
  <si>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</si>
  <si>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</si>
  <si>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</si>
  <si>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</si>
  <si>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</si>
  <si>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</si>
  <si>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</si>
  <si>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</si>
  <si>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</si>
  <si>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</si>
  <si>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</si>
  <si>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</si>
  <si>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</si>
  <si>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</si>
  <si>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</si>
  <si>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</si>
  <si>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</si>
  <si>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</si>
  <si>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</si>
  <si>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</si>
  <si>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</si>
  <si>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</si>
  <si>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</si>
  <si>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</si>
  <si>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</si>
  <si>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</si>
  <si>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</si>
  <si>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</si>
  <si>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</si>
  <si>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</si>
  <si>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</si>
  <si>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</si>
  <si>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</si>
  <si>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</si>
  <si>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</si>
  <si>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</si>
  <si>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</si>
  <si>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</si>
  <si>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</si>
  <si>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</si>
  <si>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</si>
  <si>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</si>
  <si>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</si>
  <si>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</si>
  <si>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</si>
  <si>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</si>
  <si>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</si>
  <si>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</si>
  <si>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</si>
  <si>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</si>
  <si>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</si>
  <si>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Zakłady Opieki Zdrowotnej</t>
  </si>
  <si>
    <t>Tramwaje Warszawskie Spółka z o.o.</t>
  </si>
  <si>
    <t>Miejskie Przedsiębiorstwo Realizacji Inwestycji Sp. z o.o.</t>
  </si>
  <si>
    <t>Miejskie Przedsiębiorstwo Wodociągów i Kanalizacji w m.st. Warszawie SA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</si>
  <si>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</si>
  <si>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</si>
  <si>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</si>
  <si>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</si>
  <si>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</si>
  <si>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</si>
  <si>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</si>
  <si>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</si>
  <si>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</si>
  <si>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wystąpiły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</si>
  <si>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</si>
  <si>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</si>
  <si>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</si>
  <si>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</si>
  <si>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</si>
  <si>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</si>
  <si>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</si>
  <si>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</si>
  <si>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 xml:space="preserve">nie wystąpiły </t>
  </si>
  <si>
    <r>
      <t xml:space="preserve">* </t>
    </r>
    <r>
      <rPr>
        <b/>
        <u/>
        <sz val="9"/>
        <color indexed="8"/>
        <rFont val="Calibri"/>
        <family val="2"/>
        <charset val="238"/>
        <scheme val="minor"/>
      </rPr>
      <t>Wykorzystanie odpisu</t>
    </r>
    <r>
      <rPr>
        <sz val="9"/>
        <color indexed="8"/>
        <rFont val="Calibri"/>
        <family val="2"/>
        <charset val="238"/>
        <scheme val="minor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</si>
  <si>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color indexed="8"/>
        <rFont val="Calibri"/>
        <family val="2"/>
        <charset val="238"/>
        <scheme val="minor"/>
      </rPr>
      <t>Rozwiązanie odpisu</t>
    </r>
    <r>
      <rPr>
        <sz val="9"/>
        <color indexed="8"/>
        <rFont val="Calibri"/>
        <family val="2"/>
        <charset val="238"/>
        <scheme val="minor"/>
      </rPr>
      <t xml:space="preserve"> następuje, gdy ustanie przyczyna, dla której dokonano odpis aktualizujący (art 35c UoR) - nastąpiła zapłata lub utworzony odpis stał się zbędny.</t>
    </r>
  </si>
  <si>
    <r>
      <t xml:space="preserve">Rezerwy na odszkodowania za nieruchomości warszawskie </t>
    </r>
    <r>
      <rPr>
        <sz val="10"/>
        <color indexed="8"/>
        <rFont val="Calibri"/>
        <family val="2"/>
        <charset val="238"/>
        <scheme val="minor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</si>
  <si>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</si>
  <si>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powyżej 1 roku do 3 lat</t>
  </si>
  <si>
    <t>powyżej 3 do 5 lat</t>
  </si>
  <si>
    <t>powyżej 5 lat</t>
  </si>
  <si>
    <t xml:space="preserve"> powyżej 3 do 5 lat</t>
  </si>
  <si>
    <r>
      <t>Poręczenia</t>
    </r>
    <r>
      <rPr>
        <sz val="10"/>
        <color indexed="8"/>
        <rFont val="Calibri"/>
        <family val="2"/>
        <charset val="238"/>
        <scheme val="minor"/>
      </rPr>
      <t>, w tym:</t>
    </r>
  </si>
  <si>
    <r>
      <t xml:space="preserve">na odszkodowania za nieruchomości warszawskie </t>
    </r>
    <r>
      <rPr>
        <sz val="10"/>
        <color indexed="8"/>
        <rFont val="Calibri"/>
        <family val="2"/>
        <charset val="238"/>
        <scheme val="minor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</si>
  <si>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</si>
  <si>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 xml:space="preserve">Przychody netto ze sprzedaży produktów </t>
    </r>
    <r>
      <rPr>
        <sz val="9"/>
        <color indexed="8"/>
        <rFont val="Calibri"/>
        <family val="2"/>
        <charset val="238"/>
        <scheme val="minor"/>
      </rPr>
      <t>w tym:</t>
    </r>
  </si>
  <si>
    <r>
      <rPr>
        <b/>
        <i/>
        <sz val="10"/>
        <color indexed="8"/>
        <rFont val="Calibri"/>
        <family val="2"/>
        <charset val="238"/>
        <scheme val="minor"/>
      </rPr>
      <t>inne</t>
    </r>
    <r>
      <rPr>
        <i/>
        <sz val="10"/>
        <color indexed="8"/>
        <rFont val="Calibri"/>
        <family val="2"/>
        <charset val="238"/>
        <scheme val="minor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</si>
  <si>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r>
      <rPr>
        <b/>
        <i/>
        <sz val="10"/>
        <color indexed="8"/>
        <rFont val="Calibri"/>
        <family val="2"/>
        <charset val="238"/>
        <scheme val="minor"/>
      </rPr>
      <t>inne koszty operacyjne</t>
    </r>
    <r>
      <rPr>
        <i/>
        <sz val="10"/>
        <color indexed="8"/>
        <rFont val="Calibri"/>
        <family val="2"/>
        <charset val="238"/>
        <scheme val="minor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</si>
  <si>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r>
      <t xml:space="preserve">II.3.1. Informacja o stanie zatrudnienia </t>
    </r>
    <r>
      <rPr>
        <sz val="11"/>
        <color indexed="8"/>
        <rFont val="Calibri"/>
        <family val="2"/>
        <charset val="238"/>
        <scheme val="minor"/>
      </rPr>
      <t>(osoby)</t>
    </r>
  </si>
  <si>
    <t>przeszacowanie</t>
  </si>
  <si>
    <t>nabycie</t>
  </si>
  <si>
    <t>przeniesienie</t>
  </si>
  <si>
    <t>sprzedaż</t>
  </si>
  <si>
    <t>likwidacja</t>
  </si>
  <si>
    <t xml:space="preserve">przeniesienie </t>
  </si>
  <si>
    <t>Akcje i udziały 2</t>
  </si>
  <si>
    <t>środki własne: działania epidemiczne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</si>
</sst>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#,##0.00;[Red]#,##0.00"/>
  </numFmts>
  <fonts count="5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Book Antiqua"/>
      <family val="1"/>
      <charset val="238"/>
    </font>
    <font>
      <sz val="10"/>
      <color theme="1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Book Antiqua"/>
      <family val="1"/>
      <charset val="238"/>
    </font>
    <font>
      <b/>
      <u/>
      <sz val="9"/>
      <color theme="1"/>
      <name val="Book Antiqua"/>
      <family val="1"/>
      <charset val="238"/>
    </font>
    <font>
      <sz val="11"/>
      <color theme="1"/>
      <name val="Arial CE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trike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8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2" fillId="0" borderId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7" fillId="22" borderId="0" applyNumberFormat="0" applyBorder="0" applyAlignment="0" applyProtection="0"/>
    <xf numFmtId="0" fontId="19" fillId="13" borderId="0" applyNumberFormat="0" applyBorder="0" applyAlignment="0" applyProtection="0"/>
    <xf numFmtId="0" fontId="20" fillId="23" borderId="80" applyNumberFormat="0" applyAlignment="0" applyProtection="0"/>
    <xf numFmtId="0" fontId="21" fillId="14" borderId="81" applyNumberFormat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0" borderId="82" applyNumberFormat="0" applyFill="0" applyAlignment="0" applyProtection="0"/>
    <xf numFmtId="0" fontId="25" fillId="0" borderId="83" applyNumberFormat="0" applyFill="0" applyAlignment="0" applyProtection="0"/>
    <xf numFmtId="0" fontId="26" fillId="0" borderId="84" applyNumberFormat="0" applyFill="0" applyAlignment="0" applyProtection="0"/>
    <xf numFmtId="0" fontId="26" fillId="0" borderId="0" applyNumberFormat="0" applyFill="0" applyBorder="0" applyAlignment="0" applyProtection="0"/>
    <xf numFmtId="0" fontId="27" fillId="22" borderId="80" applyNumberFormat="0" applyAlignment="0" applyProtection="0"/>
    <xf numFmtId="0" fontId="28" fillId="0" borderId="85" applyNumberFormat="0" applyFill="0" applyAlignment="0" applyProtection="0"/>
    <xf numFmtId="0" fontId="29" fillId="22" borderId="0" applyNumberFormat="0" applyBorder="0" applyAlignment="0" applyProtection="0"/>
    <xf numFmtId="0" fontId="2" fillId="21" borderId="86" applyNumberFormat="0" applyFont="0" applyAlignment="0" applyProtection="0"/>
    <xf numFmtId="0" fontId="30" fillId="23" borderId="87" applyNumberFormat="0" applyAlignment="0" applyProtection="0"/>
    <xf numFmtId="4" fontId="31" fillId="28" borderId="88" applyNumberFormat="0" applyProtection="0">
      <alignment vertical="center"/>
    </xf>
    <xf numFmtId="4" fontId="32" fillId="28" borderId="88" applyNumberFormat="0" applyProtection="0">
      <alignment vertical="center"/>
    </xf>
    <xf numFmtId="4" fontId="31" fillId="28" borderId="88" applyNumberFormat="0" applyProtection="0">
      <alignment horizontal="left" vertical="center" indent="1"/>
    </xf>
    <xf numFmtId="0" fontId="31" fillId="28" borderId="88" applyNumberFormat="0" applyProtection="0">
      <alignment horizontal="left" vertical="top" indent="1"/>
    </xf>
    <xf numFmtId="4" fontId="31" fillId="29" borderId="0" applyNumberFormat="0" applyProtection="0">
      <alignment horizontal="left" vertical="center" indent="1"/>
    </xf>
    <xf numFmtId="4" fontId="7" fillId="30" borderId="88" applyNumberFormat="0" applyProtection="0">
      <alignment horizontal="right" vertical="center"/>
    </xf>
    <xf numFmtId="4" fontId="7" fillId="31" borderId="88" applyNumberFormat="0" applyProtection="0">
      <alignment horizontal="right" vertical="center"/>
    </xf>
    <xf numFmtId="4" fontId="7" fillId="32" borderId="88" applyNumberFormat="0" applyProtection="0">
      <alignment horizontal="right" vertical="center"/>
    </xf>
    <xf numFmtId="4" fontId="7" fillId="33" borderId="88" applyNumberFormat="0" applyProtection="0">
      <alignment horizontal="right" vertical="center"/>
    </xf>
    <xf numFmtId="4" fontId="7" fillId="34" borderId="88" applyNumberFormat="0" applyProtection="0">
      <alignment horizontal="right" vertical="center"/>
    </xf>
    <xf numFmtId="4" fontId="7" fillId="35" borderId="88" applyNumberFormat="0" applyProtection="0">
      <alignment horizontal="right" vertical="center"/>
    </xf>
    <xf numFmtId="4" fontId="7" fillId="36" borderId="88" applyNumberFormat="0" applyProtection="0">
      <alignment horizontal="right" vertical="center"/>
    </xf>
    <xf numFmtId="4" fontId="7" fillId="37" borderId="88" applyNumberFormat="0" applyProtection="0">
      <alignment horizontal="right" vertical="center"/>
    </xf>
    <xf numFmtId="4" fontId="7" fillId="38" borderId="88" applyNumberFormat="0" applyProtection="0">
      <alignment horizontal="right" vertical="center"/>
    </xf>
    <xf numFmtId="4" fontId="31" fillId="39" borderId="89" applyNumberFormat="0" applyProtection="0">
      <alignment horizontal="left" vertical="center" indent="1"/>
    </xf>
    <xf numFmtId="4" fontId="7" fillId="40" borderId="0" applyNumberFormat="0" applyProtection="0">
      <alignment horizontal="left" vertical="center" indent="1"/>
    </xf>
    <xf numFmtId="4" fontId="33" fillId="41" borderId="0" applyNumberFormat="0" applyProtection="0">
      <alignment horizontal="left" vertical="center" indent="1"/>
    </xf>
    <xf numFmtId="4" fontId="7" fillId="29" borderId="88" applyNumberFormat="0" applyProtection="0">
      <alignment horizontal="right" vertical="center"/>
    </xf>
    <xf numFmtId="4" fontId="34" fillId="40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0" fontId="2" fillId="41" borderId="88" applyNumberFormat="0" applyProtection="0">
      <alignment horizontal="left" vertical="center" indent="1"/>
    </xf>
    <xf numFmtId="0" fontId="2" fillId="41" borderId="88" applyNumberFormat="0" applyProtection="0">
      <alignment horizontal="left" vertical="top" indent="1"/>
    </xf>
    <xf numFmtId="0" fontId="2" fillId="29" borderId="88" applyNumberFormat="0" applyProtection="0">
      <alignment horizontal="left" vertical="center" indent="1"/>
    </xf>
    <xf numFmtId="0" fontId="2" fillId="29" borderId="88" applyNumberFormat="0" applyProtection="0">
      <alignment horizontal="left" vertical="top" indent="1"/>
    </xf>
    <xf numFmtId="0" fontId="2" fillId="42" borderId="88" applyNumberFormat="0" applyProtection="0">
      <alignment horizontal="left" vertical="center" indent="1"/>
    </xf>
    <xf numFmtId="0" fontId="2" fillId="42" borderId="88" applyNumberFormat="0" applyProtection="0">
      <alignment horizontal="left" vertical="top" indent="1"/>
    </xf>
    <xf numFmtId="0" fontId="2" fillId="40" borderId="88" applyNumberFormat="0" applyProtection="0">
      <alignment horizontal="left" vertical="center" indent="1"/>
    </xf>
    <xf numFmtId="0" fontId="2" fillId="40" borderId="88" applyNumberFormat="0" applyProtection="0">
      <alignment horizontal="left" vertical="top" indent="1"/>
    </xf>
    <xf numFmtId="0" fontId="2" fillId="43" borderId="9" applyNumberFormat="0">
      <protection locked="0"/>
    </xf>
    <xf numFmtId="4" fontId="7" fillId="44" borderId="88" applyNumberFormat="0" applyProtection="0">
      <alignment vertical="center"/>
    </xf>
    <xf numFmtId="4" fontId="35" fillId="44" borderId="88" applyNumberFormat="0" applyProtection="0">
      <alignment vertical="center"/>
    </xf>
    <xf numFmtId="4" fontId="7" fillId="44" borderId="88" applyNumberFormat="0" applyProtection="0">
      <alignment horizontal="left" vertical="center" indent="1"/>
    </xf>
    <xf numFmtId="0" fontId="7" fillId="44" borderId="88" applyNumberFormat="0" applyProtection="0">
      <alignment horizontal="left" vertical="top" indent="1"/>
    </xf>
    <xf numFmtId="4" fontId="7" fillId="40" borderId="88" applyNumberFormat="0" applyProtection="0">
      <alignment horizontal="right" vertical="center"/>
    </xf>
    <xf numFmtId="4" fontId="35" fillId="40" borderId="88" applyNumberFormat="0" applyProtection="0">
      <alignment horizontal="right" vertical="center"/>
    </xf>
    <xf numFmtId="4" fontId="7" fillId="29" borderId="88" applyNumberFormat="0" applyProtection="0">
      <alignment horizontal="left" vertical="center" indent="1"/>
    </xf>
    <xf numFmtId="0" fontId="7" fillId="29" borderId="88" applyNumberFormat="0" applyProtection="0">
      <alignment horizontal="left" vertical="top" indent="1"/>
    </xf>
    <xf numFmtId="4" fontId="36" fillId="45" borderId="0" applyNumberFormat="0" applyProtection="0">
      <alignment horizontal="left" vertical="center" indent="1"/>
    </xf>
    <xf numFmtId="4" fontId="37" fillId="40" borderId="88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22" fillId="0" borderId="90" applyNumberFormat="0" applyFill="0" applyAlignment="0" applyProtection="0"/>
    <xf numFmtId="0" fontId="39" fillId="0" borderId="0" applyNumberFormat="0" applyFill="0" applyBorder="0" applyAlignment="0" applyProtection="0"/>
  </cellStyleXfs>
  <cellXfs count="644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5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0" fontId="3" fillId="0" borderId="0" xfId="0" applyFont="1"/>
    <xf numFmtId="0" fontId="15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/>
    <xf numFmtId="4" fontId="5" fillId="0" borderId="0" xfId="0" applyNumberFormat="1" applyFont="1" applyBorder="1" applyAlignment="1">
      <alignment vertical="center"/>
    </xf>
    <xf numFmtId="0" fontId="16" fillId="0" borderId="0" xfId="4" applyFont="1" applyBorder="1" applyAlignment="1"/>
    <xf numFmtId="0" fontId="16" fillId="0" borderId="0" xfId="4" applyFont="1" applyBorder="1" applyAlignment="1">
      <alignment wrapText="1"/>
    </xf>
    <xf numFmtId="4" fontId="5" fillId="0" borderId="0" xfId="0" applyNumberFormat="1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42" fillId="0" borderId="0" xfId="0" applyFont="1" applyAlignment="1">
      <alignment horizontal="left"/>
    </xf>
    <xf numFmtId="4" fontId="41" fillId="0" borderId="0" xfId="0" applyNumberFormat="1" applyFont="1" applyAlignment="1">
      <alignment vertical="center"/>
    </xf>
    <xf numFmtId="4" fontId="42" fillId="3" borderId="15" xfId="0" applyNumberFormat="1" applyFont="1" applyFill="1" applyBorder="1" applyAlignment="1">
      <alignment horizontal="right"/>
    </xf>
    <xf numFmtId="4" fontId="45" fillId="3" borderId="15" xfId="0" applyNumberFormat="1" applyFont="1" applyFill="1" applyBorder="1" applyAlignment="1">
      <alignment horizontal="right"/>
    </xf>
    <xf numFmtId="0" fontId="40" fillId="0" borderId="0" xfId="0" applyFont="1" applyAlignment="1">
      <alignment horizontal="left"/>
    </xf>
    <xf numFmtId="0" fontId="41" fillId="0" borderId="0" xfId="0" applyFont="1"/>
    <xf numFmtId="0" fontId="41" fillId="0" borderId="0" xfId="4" applyFont="1" applyFill="1" applyAlignment="1" applyProtection="1">
      <alignment vertical="center" wrapText="1"/>
    </xf>
    <xf numFmtId="0" fontId="41" fillId="0" borderId="0" xfId="4" applyFont="1" applyFill="1" applyAlignment="1" applyProtection="1">
      <alignment vertical="center"/>
    </xf>
    <xf numFmtId="0" fontId="42" fillId="4" borderId="9" xfId="0" applyFont="1" applyFill="1" applyBorder="1" applyAlignment="1">
      <alignment horizontal="center" wrapText="1"/>
    </xf>
    <xf numFmtId="4" fontId="41" fillId="0" borderId="41" xfId="0" applyNumberFormat="1" applyFont="1" applyBorder="1" applyAlignment="1">
      <alignment vertical="center"/>
    </xf>
    <xf numFmtId="0" fontId="40" fillId="0" borderId="0" xfId="0" applyFont="1" applyAlignment="1">
      <alignment wrapText="1"/>
    </xf>
    <xf numFmtId="0" fontId="1" fillId="0" borderId="0" xfId="0" applyFont="1" applyAlignment="1"/>
    <xf numFmtId="14" fontId="47" fillId="0" borderId="1" xfId="0" applyNumberFormat="1" applyFont="1" applyBorder="1" applyAlignment="1">
      <alignment wrapText="1"/>
    </xf>
    <xf numFmtId="0" fontId="47" fillId="0" borderId="1" xfId="0" applyFont="1" applyBorder="1" applyAlignment="1">
      <alignment wrapText="1"/>
    </xf>
    <xf numFmtId="4" fontId="49" fillId="0" borderId="0" xfId="0" applyNumberFormat="1" applyFont="1" applyAlignment="1">
      <alignment vertical="center"/>
    </xf>
    <xf numFmtId="4" fontId="50" fillId="0" borderId="0" xfId="0" applyNumberFormat="1" applyFont="1" applyAlignment="1">
      <alignment vertical="center" wrapText="1"/>
    </xf>
    <xf numFmtId="4" fontId="51" fillId="0" borderId="0" xfId="0" applyNumberFormat="1" applyFont="1" applyAlignment="1">
      <alignment vertical="center" wrapText="1"/>
    </xf>
    <xf numFmtId="4" fontId="42" fillId="0" borderId="26" xfId="0" applyNumberFormat="1" applyFont="1" applyFill="1" applyBorder="1" applyAlignment="1">
      <alignment vertical="center"/>
    </xf>
    <xf numFmtId="4" fontId="42" fillId="0" borderId="35" xfId="0" applyNumberFormat="1" applyFont="1" applyBorder="1" applyAlignment="1">
      <alignment vertical="center"/>
    </xf>
    <xf numFmtId="4" fontId="42" fillId="0" borderId="26" xfId="0" applyNumberFormat="1" applyFont="1" applyBorder="1" applyAlignment="1">
      <alignment vertical="center"/>
    </xf>
    <xf numFmtId="4" fontId="42" fillId="0" borderId="52" xfId="0" applyNumberFormat="1" applyFont="1" applyBorder="1" applyAlignment="1">
      <alignment vertical="center"/>
    </xf>
    <xf numFmtId="4" fontId="42" fillId="0" borderId="28" xfId="0" applyNumberFormat="1" applyFont="1" applyFill="1" applyBorder="1" applyAlignment="1">
      <alignment vertical="center"/>
    </xf>
    <xf numFmtId="4" fontId="42" fillId="0" borderId="53" xfId="0" applyNumberFormat="1" applyFont="1" applyBorder="1" applyAlignment="1">
      <alignment vertical="center"/>
    </xf>
    <xf numFmtId="4" fontId="42" fillId="0" borderId="28" xfId="0" applyNumberFormat="1" applyFont="1" applyBorder="1" applyAlignment="1">
      <alignment vertical="center"/>
    </xf>
    <xf numFmtId="3" fontId="41" fillId="0" borderId="28" xfId="0" applyNumberFormat="1" applyFont="1" applyFill="1" applyBorder="1" applyAlignment="1">
      <alignment vertical="center"/>
    </xf>
    <xf numFmtId="4" fontId="41" fillId="0" borderId="53" xfId="0" applyNumberFormat="1" applyFont="1" applyBorder="1" applyAlignment="1">
      <alignment vertical="center"/>
    </xf>
    <xf numFmtId="4" fontId="41" fillId="0" borderId="28" xfId="0" applyNumberFormat="1" applyFont="1" applyBorder="1" applyAlignment="1">
      <alignment vertical="center"/>
    </xf>
    <xf numFmtId="4" fontId="41" fillId="0" borderId="54" xfId="0" applyNumberFormat="1" applyFont="1" applyBorder="1" applyAlignment="1">
      <alignment vertical="center"/>
    </xf>
    <xf numFmtId="3" fontId="41" fillId="0" borderId="56" xfId="0" applyNumberFormat="1" applyFont="1" applyFill="1" applyBorder="1" applyAlignment="1">
      <alignment vertical="center"/>
    </xf>
    <xf numFmtId="4" fontId="41" fillId="0" borderId="57" xfId="0" applyNumberFormat="1" applyFont="1" applyBorder="1" applyAlignment="1">
      <alignment vertical="center"/>
    </xf>
    <xf numFmtId="4" fontId="41" fillId="0" borderId="56" xfId="0" applyNumberFormat="1" applyFont="1" applyBorder="1" applyAlignment="1">
      <alignment vertical="center"/>
    </xf>
    <xf numFmtId="4" fontId="42" fillId="0" borderId="36" xfId="0" applyNumberFormat="1" applyFont="1" applyFill="1" applyBorder="1" applyAlignment="1">
      <alignment vertical="center"/>
    </xf>
    <xf numFmtId="4" fontId="42" fillId="0" borderId="61" xfId="0" applyNumberFormat="1" applyFont="1" applyBorder="1" applyAlignment="1">
      <alignment vertical="center"/>
    </xf>
    <xf numFmtId="4" fontId="42" fillId="0" borderId="36" xfId="0" applyNumberFormat="1" applyFont="1" applyBorder="1" applyAlignment="1">
      <alignment vertical="center"/>
    </xf>
    <xf numFmtId="4" fontId="42" fillId="0" borderId="62" xfId="0" applyNumberFormat="1" applyFont="1" applyBorder="1" applyAlignment="1">
      <alignment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49" fillId="0" borderId="0" xfId="0" applyNumberFormat="1" applyFont="1" applyFill="1" applyBorder="1" applyAlignment="1" applyProtection="1">
      <alignment vertical="center"/>
      <protection locked="0"/>
    </xf>
    <xf numFmtId="0" fontId="49" fillId="0" borderId="0" xfId="5" applyFont="1"/>
    <xf numFmtId="0" fontId="41" fillId="0" borderId="0" xfId="0" applyNumberFormat="1" applyFont="1" applyAlignment="1" applyProtection="1">
      <alignment horizontal="center" vertical="center"/>
      <protection locked="0"/>
    </xf>
    <xf numFmtId="4" fontId="41" fillId="0" borderId="0" xfId="0" applyNumberFormat="1" applyFont="1" applyFill="1" applyAlignment="1" applyProtection="1">
      <alignment vertical="center"/>
      <protection locked="0"/>
    </xf>
    <xf numFmtId="4" fontId="41" fillId="0" borderId="0" xfId="0" applyNumberFormat="1" applyFont="1" applyAlignment="1" applyProtection="1">
      <alignment vertical="center"/>
      <protection locked="0"/>
    </xf>
    <xf numFmtId="4" fontId="42" fillId="0" borderId="34" xfId="0" applyNumberFormat="1" applyFont="1" applyFill="1" applyBorder="1" applyAlignment="1">
      <alignment vertical="center" wrapText="1"/>
    </xf>
    <xf numFmtId="4" fontId="42" fillId="3" borderId="4" xfId="0" applyNumberFormat="1" applyFont="1" applyFill="1" applyBorder="1" applyAlignment="1">
      <alignment vertical="center"/>
    </xf>
    <xf numFmtId="4" fontId="5" fillId="3" borderId="0" xfId="0" applyNumberFormat="1" applyFont="1" applyFill="1" applyAlignment="1">
      <alignment vertical="center"/>
    </xf>
    <xf numFmtId="4" fontId="42" fillId="3" borderId="25" xfId="0" applyNumberFormat="1" applyFont="1" applyFill="1" applyBorder="1" applyAlignment="1">
      <alignment vertical="center"/>
    </xf>
    <xf numFmtId="4" fontId="42" fillId="2" borderId="63" xfId="0" applyNumberFormat="1" applyFont="1" applyFill="1" applyBorder="1" applyAlignment="1" applyProtection="1">
      <alignment vertical="center"/>
      <protection locked="0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42" fillId="0" borderId="0" xfId="0" applyNumberFormat="1" applyFont="1" applyFill="1" applyBorder="1" applyAlignment="1" applyProtection="1">
      <alignment vertical="center" wrapText="1"/>
      <protection locked="0"/>
    </xf>
    <xf numFmtId="4" fontId="42" fillId="2" borderId="25" xfId="0" applyNumberFormat="1" applyFont="1" applyFill="1" applyBorder="1" applyAlignment="1">
      <alignment horizontal="center" vertical="center" wrapText="1"/>
    </xf>
    <xf numFmtId="0" fontId="1" fillId="0" borderId="0" xfId="0" applyFont="1"/>
    <xf numFmtId="4" fontId="41" fillId="0" borderId="0" xfId="0" applyNumberFormat="1" applyFont="1" applyAlignment="1">
      <alignment vertical="center" wrapText="1"/>
    </xf>
    <xf numFmtId="0" fontId="41" fillId="0" borderId="0" xfId="0" applyFont="1" applyAlignment="1">
      <alignment vertical="center"/>
    </xf>
    <xf numFmtId="4" fontId="40" fillId="0" borderId="0" xfId="0" applyNumberFormat="1" applyFont="1" applyAlignment="1">
      <alignment horizontal="left" vertical="center" wrapText="1"/>
    </xf>
    <xf numFmtId="4" fontId="49" fillId="0" borderId="0" xfId="0" applyNumberFormat="1" applyFont="1" applyFill="1" applyBorder="1" applyAlignment="1">
      <alignment vertical="center"/>
    </xf>
    <xf numFmtId="4" fontId="55" fillId="0" borderId="0" xfId="0" applyNumberFormat="1" applyFont="1" applyFill="1" applyBorder="1" applyAlignment="1">
      <alignment vertical="center"/>
    </xf>
    <xf numFmtId="0" fontId="41" fillId="0" borderId="4" xfId="0" applyFont="1" applyBorder="1" applyAlignment="1">
      <alignment vertical="center" wrapText="1"/>
    </xf>
    <xf numFmtId="4" fontId="41" fillId="0" borderId="29" xfId="0" applyNumberFormat="1" applyFont="1" applyFill="1" applyBorder="1" applyAlignment="1">
      <alignment horizontal="left" vertical="center" wrapText="1"/>
    </xf>
    <xf numFmtId="4" fontId="41" fillId="0" borderId="36" xfId="0" applyNumberFormat="1" applyFont="1" applyFill="1" applyBorder="1" applyAlignment="1">
      <alignment vertical="center"/>
    </xf>
    <xf numFmtId="4" fontId="41" fillId="0" borderId="61" xfId="0" applyNumberFormat="1" applyFont="1" applyFill="1" applyBorder="1" applyAlignment="1">
      <alignment vertical="center"/>
    </xf>
    <xf numFmtId="4" fontId="41" fillId="0" borderId="66" xfId="0" applyNumberFormat="1" applyFont="1" applyFill="1" applyBorder="1" applyAlignment="1">
      <alignment vertical="center"/>
    </xf>
    <xf numFmtId="4" fontId="41" fillId="0" borderId="28" xfId="0" applyNumberFormat="1" applyFont="1" applyFill="1" applyBorder="1" applyAlignment="1">
      <alignment vertical="center"/>
    </xf>
    <xf numFmtId="4" fontId="41" fillId="0" borderId="65" xfId="0" applyNumberFormat="1" applyFont="1" applyFill="1" applyBorder="1" applyAlignment="1">
      <alignment vertical="center"/>
    </xf>
    <xf numFmtId="4" fontId="45" fillId="0" borderId="0" xfId="0" applyNumberFormat="1" applyFont="1" applyFill="1" applyBorder="1" applyAlignment="1">
      <alignment horizontal="left" vertical="center" wrapText="1"/>
    </xf>
    <xf numFmtId="4" fontId="41" fillId="0" borderId="21" xfId="0" applyNumberFormat="1" applyFont="1" applyFill="1" applyBorder="1" applyAlignment="1">
      <alignment vertical="center"/>
    </xf>
    <xf numFmtId="4" fontId="41" fillId="0" borderId="0" xfId="0" applyNumberFormat="1" applyFont="1" applyFill="1" applyBorder="1" applyAlignment="1">
      <alignment vertical="center"/>
    </xf>
    <xf numFmtId="4" fontId="41" fillId="0" borderId="19" xfId="0" applyNumberFormat="1" applyFont="1" applyFill="1" applyBorder="1" applyAlignment="1">
      <alignment vertical="center"/>
    </xf>
    <xf numFmtId="4" fontId="45" fillId="0" borderId="53" xfId="0" applyNumberFormat="1" applyFont="1" applyFill="1" applyBorder="1" applyAlignment="1">
      <alignment horizontal="left" vertical="center" wrapText="1"/>
    </xf>
    <xf numFmtId="4" fontId="41" fillId="0" borderId="53" xfId="0" applyNumberFormat="1" applyFont="1" applyFill="1" applyBorder="1" applyAlignment="1">
      <alignment vertical="center"/>
    </xf>
    <xf numFmtId="4" fontId="49" fillId="0" borderId="0" xfId="0" applyNumberFormat="1" applyFont="1" applyAlignment="1">
      <alignment horizontal="justify" vertical="center"/>
    </xf>
    <xf numFmtId="4" fontId="42" fillId="5" borderId="25" xfId="0" applyNumberFormat="1" applyFont="1" applyFill="1" applyBorder="1" applyAlignment="1">
      <alignment horizontal="right" vertical="center"/>
    </xf>
    <xf numFmtId="4" fontId="42" fillId="5" borderId="6" xfId="0" applyNumberFormat="1" applyFont="1" applyFill="1" applyBorder="1" applyAlignment="1" applyProtection="1">
      <alignment horizontal="right" vertical="center"/>
    </xf>
    <xf numFmtId="4" fontId="50" fillId="0" borderId="0" xfId="0" applyNumberFormat="1" applyFont="1" applyAlignment="1" applyProtection="1">
      <alignment vertical="center"/>
      <protection locked="0"/>
    </xf>
    <xf numFmtId="4" fontId="41" fillId="0" borderId="0" xfId="0" applyNumberFormat="1" applyFont="1" applyAlignment="1">
      <alignment horizontal="justify" vertical="center"/>
    </xf>
    <xf numFmtId="4" fontId="50" fillId="0" borderId="0" xfId="0" applyNumberFormat="1" applyFont="1" applyFill="1" applyAlignment="1" applyProtection="1">
      <alignment vertical="center"/>
      <protection locked="0"/>
    </xf>
    <xf numFmtId="4" fontId="41" fillId="0" borderId="0" xfId="0" applyNumberFormat="1" applyFont="1" applyBorder="1" applyAlignment="1" applyProtection="1">
      <alignment horizontal="left" vertical="center"/>
      <protection locked="0"/>
    </xf>
    <xf numFmtId="4" fontId="40" fillId="0" borderId="0" xfId="0" applyNumberFormat="1" applyFont="1" applyAlignment="1">
      <alignment horizontal="left" vertical="center"/>
    </xf>
    <xf numFmtId="4" fontId="42" fillId="0" borderId="0" xfId="0" applyNumberFormat="1" applyFont="1" applyFill="1" applyBorder="1" applyAlignment="1">
      <alignment horizontal="left" vertical="center"/>
    </xf>
    <xf numFmtId="4" fontId="42" fillId="0" borderId="0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right" vertical="center"/>
    </xf>
    <xf numFmtId="0" fontId="42" fillId="4" borderId="76" xfId="0" applyFont="1" applyFill="1" applyBorder="1" applyAlignment="1">
      <alignment horizontal="center" wrapText="1"/>
    </xf>
    <xf numFmtId="0" fontId="42" fillId="4" borderId="77" xfId="0" applyFont="1" applyFill="1" applyBorder="1" applyAlignment="1">
      <alignment horizontal="center" wrapText="1"/>
    </xf>
    <xf numFmtId="0" fontId="42" fillId="4" borderId="46" xfId="0" applyFont="1" applyFill="1" applyBorder="1" applyAlignment="1">
      <alignment horizontal="center" wrapText="1"/>
    </xf>
    <xf numFmtId="0" fontId="42" fillId="4" borderId="44" xfId="0" applyFont="1" applyFill="1" applyBorder="1" applyAlignment="1">
      <alignment horizontal="center" wrapText="1"/>
    </xf>
    <xf numFmtId="0" fontId="42" fillId="4" borderId="48" xfId="0" applyFont="1" applyFill="1" applyBorder="1" applyAlignment="1">
      <alignment horizontal="center" wrapText="1"/>
    </xf>
    <xf numFmtId="0" fontId="41" fillId="0" borderId="47" xfId="0" applyFont="1" applyBorder="1" applyAlignment="1">
      <alignment wrapText="1"/>
    </xf>
    <xf numFmtId="2" fontId="41" fillId="0" borderId="7" xfId="0" applyNumberFormat="1" applyFont="1" applyFill="1" applyBorder="1" applyAlignment="1">
      <alignment wrapText="1"/>
    </xf>
    <xf numFmtId="4" fontId="41" fillId="0" borderId="7" xfId="0" applyNumberFormat="1" applyFont="1" applyFill="1" applyBorder="1" applyAlignment="1">
      <alignment vertical="center" wrapText="1"/>
    </xf>
    <xf numFmtId="4" fontId="41" fillId="0" borderId="69" xfId="0" applyNumberFormat="1" applyFont="1" applyFill="1" applyBorder="1" applyAlignment="1">
      <alignment vertical="center" wrapText="1"/>
    </xf>
    <xf numFmtId="4" fontId="42" fillId="2" borderId="43" xfId="0" applyNumberFormat="1" applyFont="1" applyFill="1" applyBorder="1" applyAlignment="1">
      <alignment vertical="center" wrapText="1"/>
    </xf>
    <xf numFmtId="4" fontId="42" fillId="2" borderId="44" xfId="0" applyNumberFormat="1" applyFont="1" applyFill="1" applyBorder="1" applyAlignment="1">
      <alignment horizontal="right" vertical="center" wrapText="1"/>
    </xf>
    <xf numFmtId="4" fontId="42" fillId="2" borderId="48" xfId="0" applyNumberFormat="1" applyFont="1" applyFill="1" applyBorder="1" applyAlignment="1">
      <alignment horizontal="right" vertical="center" wrapText="1"/>
    </xf>
    <xf numFmtId="4" fontId="42" fillId="0" borderId="21" xfId="0" applyNumberFormat="1" applyFont="1" applyBorder="1" applyAlignment="1">
      <alignment horizontal="center" vertical="center"/>
    </xf>
    <xf numFmtId="4" fontId="41" fillId="0" borderId="28" xfId="0" applyNumberFormat="1" applyFont="1" applyBorder="1" applyAlignment="1">
      <alignment horizontal="right" vertical="center"/>
    </xf>
    <xf numFmtId="4" fontId="41" fillId="0" borderId="0" xfId="0" applyNumberFormat="1" applyFont="1" applyBorder="1" applyAlignment="1">
      <alignment horizontal="left" vertical="center"/>
    </xf>
    <xf numFmtId="4" fontId="41" fillId="0" borderId="0" xfId="0" applyNumberFormat="1" applyFont="1" applyBorder="1" applyAlignment="1">
      <alignment vertical="center"/>
    </xf>
    <xf numFmtId="4" fontId="40" fillId="0" borderId="0" xfId="0" applyNumberFormat="1" applyFont="1" applyAlignment="1" applyProtection="1">
      <alignment horizontal="left" vertical="center"/>
      <protection locked="0"/>
    </xf>
    <xf numFmtId="4" fontId="49" fillId="0" borderId="0" xfId="0" applyNumberFormat="1" applyFont="1" applyAlignment="1" applyProtection="1">
      <alignment vertical="center"/>
      <protection locked="0"/>
    </xf>
    <xf numFmtId="4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Fill="1" applyBorder="1" applyAlignment="1" applyProtection="1">
      <alignment vertical="center"/>
    </xf>
    <xf numFmtId="4" fontId="41" fillId="0" borderId="0" xfId="0" applyNumberFormat="1" applyFont="1" applyFill="1" applyBorder="1" applyAlignment="1" applyProtection="1">
      <alignment vertical="center"/>
    </xf>
    <xf numFmtId="4" fontId="45" fillId="0" borderId="0" xfId="0" applyNumberFormat="1" applyFont="1" applyFill="1" applyBorder="1" applyAlignment="1" applyProtection="1">
      <alignment vertical="center"/>
      <protection locked="0"/>
    </xf>
    <xf numFmtId="0" fontId="40" fillId="0" borderId="0" xfId="0" applyFont="1" applyFill="1" applyAlignment="1">
      <alignment horizontal="left"/>
    </xf>
    <xf numFmtId="0" fontId="41" fillId="0" borderId="0" xfId="0" applyFont="1" applyFill="1" applyAlignment="1"/>
    <xf numFmtId="4" fontId="41" fillId="0" borderId="0" xfId="0" applyNumberFormat="1" applyFont="1" applyFill="1" applyAlignment="1">
      <alignment vertical="center"/>
    </xf>
    <xf numFmtId="0" fontId="41" fillId="0" borderId="0" xfId="0" applyNumberFormat="1" applyFont="1" applyAlignment="1">
      <alignment vertical="center"/>
    </xf>
    <xf numFmtId="4" fontId="50" fillId="0" borderId="0" xfId="0" applyNumberFormat="1" applyFont="1" applyAlignment="1">
      <alignment vertical="center"/>
    </xf>
    <xf numFmtId="0" fontId="41" fillId="0" borderId="0" xfId="0" applyFont="1" applyAlignment="1">
      <alignment horizontal="left" vertical="center"/>
    </xf>
    <xf numFmtId="4" fontId="42" fillId="5" borderId="18" xfId="0" applyNumberFormat="1" applyFont="1" applyFill="1" applyBorder="1" applyAlignment="1" applyProtection="1">
      <alignment horizontal="right" vertical="center"/>
    </xf>
    <xf numFmtId="4" fontId="41" fillId="0" borderId="0" xfId="0" applyNumberFormat="1" applyFont="1" applyAlignment="1">
      <alignment horizontal="center" vertical="center"/>
    </xf>
    <xf numFmtId="4" fontId="42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4" fontId="42" fillId="0" borderId="106" xfId="0" applyNumberFormat="1" applyFont="1" applyFill="1" applyBorder="1" applyAlignment="1">
      <alignment vertical="center" wrapText="1"/>
    </xf>
    <xf numFmtId="0" fontId="42" fillId="3" borderId="92" xfId="0" applyFont="1" applyFill="1" applyBorder="1" applyAlignment="1">
      <alignment wrapText="1"/>
    </xf>
    <xf numFmtId="0" fontId="42" fillId="3" borderId="93" xfId="0" applyFont="1" applyFill="1" applyBorder="1" applyAlignment="1">
      <alignment wrapText="1"/>
    </xf>
    <xf numFmtId="0" fontId="43" fillId="3" borderId="93" xfId="4" applyFont="1" applyFill="1" applyBorder="1" applyAlignment="1">
      <alignment wrapText="1"/>
    </xf>
    <xf numFmtId="0" fontId="42" fillId="3" borderId="94" xfId="0" applyFont="1" applyFill="1" applyBorder="1" applyAlignment="1">
      <alignment wrapText="1"/>
    </xf>
    <xf numFmtId="0" fontId="42" fillId="3" borderId="95" xfId="0" applyFont="1" applyFill="1" applyBorder="1" applyAlignment="1">
      <alignment wrapText="1"/>
    </xf>
    <xf numFmtId="0" fontId="42" fillId="3" borderId="96" xfId="0" applyFont="1" applyFill="1" applyBorder="1" applyAlignment="1">
      <alignment wrapText="1"/>
    </xf>
    <xf numFmtId="0" fontId="44" fillId="3" borderId="13" xfId="0" applyFont="1" applyFill="1" applyBorder="1" applyAlignment="1"/>
    <xf numFmtId="0" fontId="42" fillId="3" borderId="49" xfId="0" applyFont="1" applyFill="1" applyBorder="1"/>
    <xf numFmtId="4" fontId="42" fillId="3" borderId="91" xfId="0" applyNumberFormat="1" applyFont="1" applyFill="1" applyBorder="1" applyAlignment="1">
      <alignment horizontal="right"/>
    </xf>
    <xf numFmtId="0" fontId="45" fillId="3" borderId="49" xfId="0" applyFont="1" applyFill="1" applyBorder="1"/>
    <xf numFmtId="2" fontId="45" fillId="3" borderId="15" xfId="0" applyNumberFormat="1" applyFont="1" applyFill="1" applyBorder="1" applyAlignment="1">
      <alignment horizontal="right"/>
    </xf>
    <xf numFmtId="4" fontId="45" fillId="3" borderId="91" xfId="0" applyNumberFormat="1" applyFont="1" applyFill="1" applyBorder="1" applyAlignment="1">
      <alignment horizontal="right"/>
    </xf>
    <xf numFmtId="0" fontId="44" fillId="3" borderId="14" xfId="0" applyFont="1" applyFill="1" applyBorder="1" applyAlignment="1"/>
    <xf numFmtId="4" fontId="45" fillId="3" borderId="16" xfId="0" applyNumberFormat="1" applyFont="1" applyFill="1" applyBorder="1" applyAlignment="1">
      <alignment horizontal="right"/>
    </xf>
    <xf numFmtId="2" fontId="45" fillId="3" borderId="16" xfId="0" applyNumberFormat="1" applyFont="1" applyFill="1" applyBorder="1" applyAlignment="1">
      <alignment horizontal="right"/>
    </xf>
    <xf numFmtId="0" fontId="42" fillId="3" borderId="14" xfId="0" applyFont="1" applyFill="1" applyBorder="1"/>
    <xf numFmtId="4" fontId="42" fillId="3" borderId="9" xfId="0" applyNumberFormat="1" applyFont="1" applyFill="1" applyBorder="1" applyAlignment="1">
      <alignment horizontal="right"/>
    </xf>
    <xf numFmtId="4" fontId="42" fillId="3" borderId="14" xfId="0" applyNumberFormat="1" applyFont="1" applyFill="1" applyBorder="1" applyAlignment="1">
      <alignment horizontal="right"/>
    </xf>
    <xf numFmtId="0" fontId="42" fillId="3" borderId="51" xfId="0" applyFont="1" applyFill="1" applyBorder="1"/>
    <xf numFmtId="4" fontId="42" fillId="3" borderId="16" xfId="0" applyNumberFormat="1" applyFont="1" applyFill="1" applyBorder="1" applyAlignment="1">
      <alignment horizontal="right"/>
    </xf>
    <xf numFmtId="4" fontId="42" fillId="3" borderId="97" xfId="0" applyNumberFormat="1" applyFont="1" applyFill="1" applyBorder="1" applyAlignment="1">
      <alignment horizontal="right"/>
    </xf>
    <xf numFmtId="0" fontId="42" fillId="3" borderId="19" xfId="0" applyFont="1" applyFill="1" applyBorder="1" applyAlignment="1">
      <alignment vertical="center" wrapText="1"/>
    </xf>
    <xf numFmtId="0" fontId="44" fillId="3" borderId="12" xfId="0" applyFont="1" applyFill="1" applyBorder="1" applyAlignment="1"/>
    <xf numFmtId="0" fontId="41" fillId="3" borderId="14" xfId="0" applyFont="1" applyFill="1" applyBorder="1" applyAlignment="1"/>
    <xf numFmtId="0" fontId="42" fillId="3" borderId="12" xfId="0" applyFont="1" applyFill="1" applyBorder="1" applyAlignment="1"/>
    <xf numFmtId="4" fontId="42" fillId="3" borderId="12" xfId="0" applyNumberFormat="1" applyFont="1" applyFill="1" applyBorder="1" applyAlignment="1">
      <alignment horizontal="right"/>
    </xf>
    <xf numFmtId="0" fontId="45" fillId="3" borderId="12" xfId="0" applyFont="1" applyFill="1" applyBorder="1" applyAlignment="1"/>
    <xf numFmtId="4" fontId="45" fillId="3" borderId="12" xfId="0" applyNumberFormat="1" applyFont="1" applyFill="1" applyBorder="1" applyAlignment="1">
      <alignment horizontal="right"/>
    </xf>
    <xf numFmtId="0" fontId="45" fillId="3" borderId="22" xfId="0" applyFont="1" applyFill="1" applyBorder="1" applyAlignment="1"/>
    <xf numFmtId="4" fontId="45" fillId="3" borderId="22" xfId="0" applyNumberFormat="1" applyFont="1" applyFill="1" applyBorder="1" applyAlignment="1">
      <alignment horizontal="right"/>
    </xf>
    <xf numFmtId="0" fontId="42" fillId="3" borderId="23" xfId="0" applyFont="1" applyFill="1" applyBorder="1" applyAlignment="1"/>
    <xf numFmtId="4" fontId="42" fillId="3" borderId="8" xfId="0" applyNumberFormat="1" applyFont="1" applyFill="1" applyBorder="1" applyAlignment="1">
      <alignment horizontal="right"/>
    </xf>
    <xf numFmtId="4" fontId="44" fillId="3" borderId="24" xfId="0" applyNumberFormat="1" applyFont="1" applyFill="1" applyBorder="1" applyAlignment="1">
      <alignment vertical="center"/>
    </xf>
    <xf numFmtId="0" fontId="42" fillId="3" borderId="50" xfId="0" applyFont="1" applyFill="1" applyBorder="1" applyAlignment="1"/>
    <xf numFmtId="4" fontId="42" fillId="3" borderId="50" xfId="0" applyNumberFormat="1" applyFont="1" applyFill="1" applyBorder="1" applyAlignment="1">
      <alignment horizontal="right"/>
    </xf>
    <xf numFmtId="0" fontId="42" fillId="3" borderId="2" xfId="4" applyFont="1" applyFill="1" applyBorder="1" applyAlignment="1" applyProtection="1">
      <alignment horizontal="center" vertical="center" wrapText="1"/>
    </xf>
    <xf numFmtId="4" fontId="42" fillId="3" borderId="42" xfId="4" applyNumberFormat="1" applyFont="1" applyFill="1" applyBorder="1" applyAlignment="1" applyProtection="1">
      <alignment horizontal="center" vertical="center" wrapText="1"/>
    </xf>
    <xf numFmtId="0" fontId="42" fillId="3" borderId="1" xfId="4" applyFont="1" applyFill="1" applyBorder="1" applyAlignment="1" applyProtection="1">
      <alignment horizontal="center" vertical="center" wrapText="1"/>
    </xf>
    <xf numFmtId="0" fontId="42" fillId="3" borderId="20" xfId="4" applyFont="1" applyFill="1" applyBorder="1" applyAlignment="1" applyProtection="1">
      <alignment horizontal="center" vertical="center"/>
    </xf>
    <xf numFmtId="4" fontId="42" fillId="3" borderId="21" xfId="4" applyNumberFormat="1" applyFont="1" applyFill="1" applyBorder="1" applyAlignment="1" applyProtection="1">
      <alignment horizontal="center" vertical="center" wrapText="1"/>
    </xf>
    <xf numFmtId="0" fontId="42" fillId="3" borderId="0" xfId="4" applyFont="1" applyFill="1" applyBorder="1" applyAlignment="1" applyProtection="1">
      <alignment horizontal="center" vertical="center" wrapText="1"/>
    </xf>
    <xf numFmtId="0" fontId="42" fillId="3" borderId="27" xfId="4" applyFont="1" applyFill="1" applyBorder="1" applyAlignment="1" applyProtection="1">
      <alignment vertical="center" wrapText="1"/>
    </xf>
    <xf numFmtId="4" fontId="42" fillId="3" borderId="26" xfId="4" applyNumberFormat="1" applyFont="1" applyFill="1" applyBorder="1" applyAlignment="1" applyProtection="1">
      <alignment vertical="center"/>
    </xf>
    <xf numFmtId="4" fontId="42" fillId="3" borderId="35" xfId="4" applyNumberFormat="1" applyFont="1" applyFill="1" applyBorder="1" applyAlignment="1" applyProtection="1">
      <alignment vertical="center"/>
    </xf>
    <xf numFmtId="0" fontId="42" fillId="3" borderId="29" xfId="4" applyFont="1" applyFill="1" applyBorder="1" applyAlignment="1" applyProtection="1">
      <alignment vertical="center" wrapText="1"/>
    </xf>
    <xf numFmtId="4" fontId="42" fillId="3" borderId="28" xfId="4" applyNumberFormat="1" applyFont="1" applyFill="1" applyBorder="1" applyAlignment="1" applyProtection="1">
      <alignment vertical="center"/>
    </xf>
    <xf numFmtId="4" fontId="42" fillId="3" borderId="53" xfId="4" applyNumberFormat="1" applyFont="1" applyFill="1" applyBorder="1" applyAlignment="1" applyProtection="1">
      <alignment vertical="center"/>
    </xf>
    <xf numFmtId="0" fontId="41" fillId="3" borderId="31" xfId="4" applyFont="1" applyFill="1" applyBorder="1" applyAlignment="1" applyProtection="1">
      <alignment vertical="center" wrapText="1"/>
    </xf>
    <xf numFmtId="4" fontId="41" fillId="3" borderId="30" xfId="4" applyNumberFormat="1" applyFont="1" applyFill="1" applyBorder="1" applyAlignment="1" applyProtection="1">
      <alignment vertical="center"/>
      <protection locked="0"/>
    </xf>
    <xf numFmtId="4" fontId="41" fillId="3" borderId="98" xfId="4" applyNumberFormat="1" applyFont="1" applyFill="1" applyBorder="1" applyAlignment="1" applyProtection="1">
      <alignment vertical="center"/>
    </xf>
    <xf numFmtId="0" fontId="41" fillId="3" borderId="31" xfId="4" quotePrefix="1" applyFont="1" applyFill="1" applyBorder="1" applyAlignment="1" applyProtection="1">
      <alignment vertical="center" wrapText="1"/>
      <protection locked="0"/>
    </xf>
    <xf numFmtId="0" fontId="42" fillId="3" borderId="33" xfId="4" applyFont="1" applyFill="1" applyBorder="1" applyAlignment="1" applyProtection="1">
      <alignment vertical="center" wrapText="1"/>
    </xf>
    <xf numFmtId="4" fontId="42" fillId="3" borderId="32" xfId="4" applyNumberFormat="1" applyFont="1" applyFill="1" applyBorder="1" applyAlignment="1" applyProtection="1">
      <alignment vertical="center"/>
    </xf>
    <xf numFmtId="4" fontId="42" fillId="3" borderId="72" xfId="4" applyNumberFormat="1" applyFont="1" applyFill="1" applyBorder="1" applyAlignment="1" applyProtection="1">
      <alignment vertical="center"/>
    </xf>
    <xf numFmtId="0" fontId="42" fillId="3" borderId="0" xfId="4" applyFont="1" applyFill="1" applyBorder="1" applyAlignment="1" applyProtection="1">
      <alignment horizontal="centerContinuous" vertical="center"/>
    </xf>
    <xf numFmtId="0" fontId="41" fillId="3" borderId="0" xfId="4" applyFont="1" applyFill="1" applyBorder="1" applyAlignment="1" applyProtection="1">
      <alignment vertical="center"/>
    </xf>
    <xf numFmtId="4" fontId="46" fillId="3" borderId="28" xfId="4" applyNumberFormat="1" applyFont="1" applyFill="1" applyBorder="1" applyAlignment="1" applyProtection="1">
      <alignment vertical="center"/>
    </xf>
    <xf numFmtId="0" fontId="42" fillId="3" borderId="58" xfId="4" applyFont="1" applyFill="1" applyBorder="1" applyAlignment="1" applyProtection="1">
      <alignment vertical="center" wrapText="1"/>
    </xf>
    <xf numFmtId="4" fontId="46" fillId="3" borderId="56" xfId="4" applyNumberFormat="1" applyFont="1" applyFill="1" applyBorder="1" applyAlignment="1" applyProtection="1">
      <alignment vertical="center"/>
    </xf>
    <xf numFmtId="4" fontId="42" fillId="3" borderId="57" xfId="4" applyNumberFormat="1" applyFont="1" applyFill="1" applyBorder="1" applyAlignment="1" applyProtection="1">
      <alignment vertical="center"/>
    </xf>
    <xf numFmtId="0" fontId="42" fillId="3" borderId="32" xfId="4" applyFont="1" applyFill="1" applyBorder="1" applyAlignment="1" applyProtection="1">
      <alignment vertical="center" wrapText="1"/>
    </xf>
    <xf numFmtId="4" fontId="42" fillId="3" borderId="33" xfId="4" applyNumberFormat="1" applyFont="1" applyFill="1" applyBorder="1" applyAlignment="1" applyProtection="1">
      <alignment vertical="center"/>
    </xf>
    <xf numFmtId="0" fontId="42" fillId="3" borderId="10" xfId="0" applyFont="1" applyFill="1" applyBorder="1" applyAlignment="1">
      <alignment horizontal="center" wrapText="1"/>
    </xf>
    <xf numFmtId="0" fontId="42" fillId="3" borderId="11" xfId="0" applyFont="1" applyFill="1" applyBorder="1" applyAlignment="1">
      <alignment horizontal="center" wrapText="1"/>
    </xf>
    <xf numFmtId="0" fontId="42" fillId="3" borderId="99" xfId="0" applyFont="1" applyFill="1" applyBorder="1" applyAlignment="1">
      <alignment horizontal="center" wrapText="1"/>
    </xf>
    <xf numFmtId="0" fontId="41" fillId="3" borderId="49" xfId="0" applyFont="1" applyFill="1" applyBorder="1" applyAlignment="1">
      <alignment wrapText="1"/>
    </xf>
    <xf numFmtId="4" fontId="41" fillId="3" borderId="15" xfId="0" applyNumberFormat="1" applyFont="1" applyFill="1" applyBorder="1" applyAlignment="1">
      <alignment horizontal="right"/>
    </xf>
    <xf numFmtId="4" fontId="41" fillId="3" borderId="91" xfId="0" applyNumberFormat="1" applyFont="1" applyFill="1" applyBorder="1" applyAlignment="1">
      <alignment horizontal="right"/>
    </xf>
    <xf numFmtId="0" fontId="41" fillId="3" borderId="51" xfId="0" applyFont="1" applyFill="1" applyBorder="1" applyAlignment="1">
      <alignment wrapText="1"/>
    </xf>
    <xf numFmtId="0" fontId="41" fillId="3" borderId="16" xfId="0" applyFont="1" applyFill="1" applyBorder="1" applyAlignment="1">
      <alignment wrapText="1"/>
    </xf>
    <xf numFmtId="0" fontId="41" fillId="3" borderId="97" xfId="0" applyFont="1" applyFill="1" applyBorder="1" applyAlignment="1">
      <alignment wrapText="1"/>
    </xf>
    <xf numFmtId="0" fontId="41" fillId="3" borderId="100" xfId="0" applyFont="1" applyFill="1" applyBorder="1" applyAlignment="1">
      <alignment wrapText="1"/>
    </xf>
    <xf numFmtId="4" fontId="41" fillId="3" borderId="95" xfId="0" applyNumberFormat="1" applyFont="1" applyFill="1" applyBorder="1" applyAlignment="1">
      <alignment horizontal="right"/>
    </xf>
    <xf numFmtId="2" fontId="41" fillId="3" borderId="95" xfId="0" applyNumberFormat="1" applyFont="1" applyFill="1" applyBorder="1" applyAlignment="1">
      <alignment horizontal="right"/>
    </xf>
    <xf numFmtId="2" fontId="41" fillId="3" borderId="96" xfId="0" applyNumberFormat="1" applyFont="1" applyFill="1" applyBorder="1" applyAlignment="1">
      <alignment horizontal="right"/>
    </xf>
    <xf numFmtId="0" fontId="42" fillId="3" borderId="18" xfId="0" applyFont="1" applyFill="1" applyBorder="1" applyAlignment="1">
      <alignment wrapText="1"/>
    </xf>
    <xf numFmtId="0" fontId="41" fillId="3" borderId="40" xfId="0" applyFont="1" applyFill="1" applyBorder="1" applyAlignment="1">
      <alignment wrapText="1"/>
    </xf>
    <xf numFmtId="0" fontId="42" fillId="3" borderId="37" xfId="0" applyFont="1" applyFill="1" applyBorder="1" applyAlignment="1">
      <alignment horizontal="center" wrapText="1"/>
    </xf>
    <xf numFmtId="0" fontId="42" fillId="3" borderId="9" xfId="0" applyFont="1" applyFill="1" applyBorder="1" applyAlignment="1">
      <alignment horizontal="center" wrapText="1"/>
    </xf>
    <xf numFmtId="0" fontId="42" fillId="3" borderId="29" xfId="0" applyFont="1" applyFill="1" applyBorder="1" applyAlignment="1">
      <alignment horizontal="center" wrapText="1"/>
    </xf>
    <xf numFmtId="0" fontId="42" fillId="3" borderId="38" xfId="0" applyFont="1" applyFill="1" applyBorder="1" applyAlignment="1">
      <alignment horizontal="center" wrapText="1"/>
    </xf>
    <xf numFmtId="0" fontId="42" fillId="3" borderId="39" xfId="0" applyFont="1" applyFill="1" applyBorder="1" applyAlignment="1">
      <alignment horizontal="center" wrapText="1"/>
    </xf>
    <xf numFmtId="0" fontId="42" fillId="3" borderId="61" xfId="0" applyFont="1" applyFill="1" applyBorder="1" applyAlignment="1">
      <alignment horizontal="center" wrapText="1"/>
    </xf>
    <xf numFmtId="0" fontId="42" fillId="3" borderId="29" xfId="0" applyFont="1" applyFill="1" applyBorder="1" applyAlignment="1">
      <alignment wrapText="1"/>
    </xf>
    <xf numFmtId="4" fontId="42" fillId="3" borderId="37" xfId="0" applyNumberFormat="1" applyFont="1" applyFill="1" applyBorder="1" applyAlignment="1">
      <alignment horizontal="right"/>
    </xf>
    <xf numFmtId="4" fontId="42" fillId="3" borderId="9" xfId="0" applyNumberFormat="1" applyFont="1" applyFill="1" applyBorder="1" applyAlignment="1">
      <alignment vertical="center"/>
    </xf>
    <xf numFmtId="4" fontId="41" fillId="3" borderId="29" xfId="0" applyNumberFormat="1" applyFont="1" applyFill="1" applyBorder="1" applyAlignment="1">
      <alignment vertical="center"/>
    </xf>
    <xf numFmtId="4" fontId="41" fillId="3" borderId="41" xfId="0" applyNumberFormat="1" applyFont="1" applyFill="1" applyBorder="1" applyAlignment="1">
      <alignment vertical="center"/>
    </xf>
    <xf numFmtId="4" fontId="42" fillId="3" borderId="53" xfId="0" applyNumberFormat="1" applyFont="1" applyFill="1" applyBorder="1" applyAlignment="1">
      <alignment horizontal="right"/>
    </xf>
    <xf numFmtId="0" fontId="48" fillId="3" borderId="29" xfId="0" applyFont="1" applyFill="1" applyBorder="1" applyAlignment="1">
      <alignment vertical="center" wrapText="1"/>
    </xf>
    <xf numFmtId="2" fontId="41" fillId="3" borderId="37" xfId="0" applyNumberFormat="1" applyFont="1" applyFill="1" applyBorder="1" applyAlignment="1">
      <alignment vertical="center" wrapText="1"/>
    </xf>
    <xf numFmtId="4" fontId="41" fillId="3" borderId="9" xfId="0" applyNumberFormat="1" applyFont="1" applyFill="1" applyBorder="1" applyAlignment="1">
      <alignment vertical="center" wrapText="1"/>
    </xf>
    <xf numFmtId="2" fontId="41" fillId="3" borderId="9" xfId="0" applyNumberFormat="1" applyFont="1" applyFill="1" applyBorder="1" applyAlignment="1">
      <alignment vertical="center" wrapText="1"/>
    </xf>
    <xf numFmtId="4" fontId="41" fillId="3" borderId="9" xfId="0" applyNumberFormat="1" applyFont="1" applyFill="1" applyBorder="1" applyAlignment="1">
      <alignment vertical="center"/>
    </xf>
    <xf numFmtId="2" fontId="41" fillId="3" borderId="53" xfId="0" applyNumberFormat="1" applyFont="1" applyFill="1" applyBorder="1" applyAlignment="1">
      <alignment vertical="center" wrapText="1"/>
    </xf>
    <xf numFmtId="0" fontId="48" fillId="3" borderId="2" xfId="0" applyFont="1" applyFill="1" applyBorder="1" applyAlignment="1">
      <alignment vertical="center" wrapText="1"/>
    </xf>
    <xf numFmtId="4" fontId="41" fillId="3" borderId="43" xfId="0" applyNumberFormat="1" applyFont="1" applyFill="1" applyBorder="1" applyAlignment="1">
      <alignment horizontal="right" vertical="center"/>
    </xf>
    <xf numFmtId="4" fontId="41" fillId="3" borderId="44" xfId="0" applyNumberFormat="1" applyFont="1" applyFill="1" applyBorder="1" applyAlignment="1">
      <alignment horizontal="right" vertical="center"/>
    </xf>
    <xf numFmtId="2" fontId="41" fillId="3" borderId="44" xfId="0" applyNumberFormat="1" applyFont="1" applyFill="1" applyBorder="1" applyAlignment="1">
      <alignment horizontal="right" vertical="center"/>
    </xf>
    <xf numFmtId="4" fontId="41" fillId="3" borderId="44" xfId="0" applyNumberFormat="1" applyFont="1" applyFill="1" applyBorder="1" applyAlignment="1">
      <alignment vertical="center"/>
    </xf>
    <xf numFmtId="4" fontId="41" fillId="3" borderId="33" xfId="0" applyNumberFormat="1" applyFont="1" applyFill="1" applyBorder="1" applyAlignment="1">
      <alignment vertical="center"/>
    </xf>
    <xf numFmtId="4" fontId="41" fillId="3" borderId="43" xfId="0" applyNumberFormat="1" applyFont="1" applyFill="1" applyBorder="1" applyAlignment="1">
      <alignment vertical="center"/>
    </xf>
    <xf numFmtId="2" fontId="41" fillId="3" borderId="72" xfId="0" applyNumberFormat="1" applyFont="1" applyFill="1" applyBorder="1" applyAlignment="1">
      <alignment horizontal="right" vertical="center"/>
    </xf>
    <xf numFmtId="0" fontId="42" fillId="3" borderId="58" xfId="0" applyFont="1" applyFill="1" applyBorder="1" applyAlignment="1">
      <alignment wrapText="1"/>
    </xf>
    <xf numFmtId="4" fontId="42" fillId="3" borderId="92" xfId="0" applyNumberFormat="1" applyFont="1" applyFill="1" applyBorder="1" applyAlignment="1">
      <alignment horizontal="right"/>
    </xf>
    <xf numFmtId="4" fontId="42" fillId="3" borderId="101" xfId="0" applyNumberFormat="1" applyFont="1" applyFill="1" applyBorder="1" applyAlignment="1">
      <alignment horizontal="right"/>
    </xf>
    <xf numFmtId="4" fontId="42" fillId="3" borderId="93" xfId="0" applyNumberFormat="1" applyFont="1" applyFill="1" applyBorder="1" applyAlignment="1">
      <alignment horizontal="right"/>
    </xf>
    <xf numFmtId="4" fontId="42" fillId="3" borderId="20" xfId="0" applyNumberFormat="1" applyFont="1" applyFill="1" applyBorder="1" applyAlignment="1">
      <alignment horizontal="right"/>
    </xf>
    <xf numFmtId="4" fontId="42" fillId="3" borderId="77" xfId="0" applyNumberFormat="1" applyFont="1" applyFill="1" applyBorder="1" applyAlignment="1">
      <alignment horizontal="right"/>
    </xf>
    <xf numFmtId="4" fontId="42" fillId="3" borderId="0" xfId="0" applyNumberFormat="1" applyFont="1" applyFill="1" applyBorder="1" applyAlignment="1">
      <alignment horizontal="right"/>
    </xf>
    <xf numFmtId="0" fontId="41" fillId="3" borderId="74" xfId="0" applyFont="1" applyFill="1" applyBorder="1" applyAlignment="1">
      <alignment horizontal="center" wrapText="1"/>
    </xf>
    <xf numFmtId="0" fontId="41" fillId="3" borderId="102" xfId="0" applyFont="1" applyFill="1" applyBorder="1" applyAlignment="1">
      <alignment vertical="center" wrapText="1"/>
    </xf>
    <xf numFmtId="4" fontId="41" fillId="3" borderId="103" xfId="0" applyNumberFormat="1" applyFont="1" applyFill="1" applyBorder="1" applyAlignment="1">
      <alignment horizontal="right" vertical="center"/>
    </xf>
    <xf numFmtId="4" fontId="41" fillId="3" borderId="55" xfId="0" applyNumberFormat="1" applyFont="1" applyFill="1" applyBorder="1" applyAlignment="1">
      <alignment horizontal="right" vertical="center"/>
    </xf>
    <xf numFmtId="0" fontId="42" fillId="3" borderId="13" xfId="0" applyFont="1" applyFill="1" applyBorder="1" applyAlignment="1">
      <alignment wrapText="1"/>
    </xf>
    <xf numFmtId="0" fontId="41" fillId="3" borderId="14" xfId="0" applyFont="1" applyFill="1" applyBorder="1" applyAlignment="1">
      <alignment wrapText="1"/>
    </xf>
    <xf numFmtId="0" fontId="41" fillId="3" borderId="104" xfId="0" applyFont="1" applyFill="1" applyBorder="1" applyAlignment="1">
      <alignment wrapText="1"/>
    </xf>
    <xf numFmtId="4" fontId="41" fillId="3" borderId="16" xfId="0" applyNumberFormat="1" applyFont="1" applyFill="1" applyBorder="1" applyAlignment="1">
      <alignment horizontal="right"/>
    </xf>
    <xf numFmtId="4" fontId="41" fillId="3" borderId="97" xfId="0" applyNumberFormat="1" applyFont="1" applyFill="1" applyBorder="1" applyAlignment="1">
      <alignment horizontal="right"/>
    </xf>
    <xf numFmtId="0" fontId="45" fillId="3" borderId="13" xfId="0" applyFont="1" applyFill="1" applyBorder="1" applyAlignment="1">
      <alignment wrapText="1"/>
    </xf>
    <xf numFmtId="4" fontId="41" fillId="3" borderId="11" xfId="0" applyNumberFormat="1" applyFont="1" applyFill="1" applyBorder="1" applyAlignment="1">
      <alignment horizontal="right"/>
    </xf>
    <xf numFmtId="4" fontId="41" fillId="3" borderId="99" xfId="0" applyNumberFormat="1" applyFont="1" applyFill="1" applyBorder="1" applyAlignment="1">
      <alignment horizontal="right"/>
    </xf>
    <xf numFmtId="0" fontId="45" fillId="3" borderId="14" xfId="0" applyFont="1" applyFill="1" applyBorder="1" applyAlignment="1">
      <alignment wrapText="1"/>
    </xf>
    <xf numFmtId="0" fontId="45" fillId="3" borderId="104" xfId="0" applyFont="1" applyFill="1" applyBorder="1" applyAlignment="1">
      <alignment wrapText="1"/>
    </xf>
    <xf numFmtId="4" fontId="42" fillId="3" borderId="64" xfId="0" applyNumberFormat="1" applyFont="1" applyFill="1" applyBorder="1" applyAlignment="1">
      <alignment vertical="center"/>
    </xf>
    <xf numFmtId="4" fontId="42" fillId="3" borderId="42" xfId="0" applyNumberFormat="1" applyFont="1" applyFill="1" applyBorder="1" applyAlignment="1">
      <alignment horizontal="center" vertical="center" wrapText="1"/>
    </xf>
    <xf numFmtId="4" fontId="42" fillId="3" borderId="1" xfId="0" applyNumberFormat="1" applyFont="1" applyFill="1" applyBorder="1" applyAlignment="1">
      <alignment horizontal="center" vertical="center" wrapText="1"/>
    </xf>
    <xf numFmtId="4" fontId="42" fillId="3" borderId="52" xfId="0" applyNumberFormat="1" applyFont="1" applyFill="1" applyBorder="1" applyAlignment="1">
      <alignment vertical="center"/>
    </xf>
    <xf numFmtId="4" fontId="41" fillId="3" borderId="53" xfId="0" applyNumberFormat="1" applyFont="1" applyFill="1" applyBorder="1" applyAlignment="1">
      <alignment vertical="center"/>
    </xf>
    <xf numFmtId="4" fontId="41" fillId="3" borderId="28" xfId="0" applyNumberFormat="1" applyFont="1" applyFill="1" applyBorder="1" applyAlignment="1">
      <alignment vertical="center"/>
    </xf>
    <xf numFmtId="4" fontId="41" fillId="3" borderId="57" xfId="0" applyNumberFormat="1" applyFont="1" applyFill="1" applyBorder="1" applyAlignment="1">
      <alignment vertical="center"/>
    </xf>
    <xf numFmtId="4" fontId="41" fillId="3" borderId="56" xfId="0" applyNumberFormat="1" applyFont="1" applyFill="1" applyBorder="1" applyAlignment="1">
      <alignment vertical="center"/>
    </xf>
    <xf numFmtId="4" fontId="42" fillId="3" borderId="60" xfId="0" applyNumberFormat="1" applyFont="1" applyFill="1" applyBorder="1" applyAlignment="1">
      <alignment vertical="center"/>
    </xf>
    <xf numFmtId="4" fontId="42" fillId="3" borderId="3" xfId="0" applyNumberFormat="1" applyFont="1" applyFill="1" applyBorder="1" applyAlignment="1">
      <alignment vertical="center"/>
    </xf>
    <xf numFmtId="4" fontId="42" fillId="3" borderId="26" xfId="0" applyNumberFormat="1" applyFont="1" applyFill="1" applyBorder="1" applyAlignment="1" applyProtection="1">
      <alignment vertical="center"/>
    </xf>
    <xf numFmtId="4" fontId="42" fillId="3" borderId="35" xfId="0" applyNumberFormat="1" applyFont="1" applyFill="1" applyBorder="1" applyAlignment="1" applyProtection="1">
      <alignment vertical="center"/>
    </xf>
    <xf numFmtId="4" fontId="42" fillId="3" borderId="28" xfId="0" applyNumberFormat="1" applyFont="1" applyFill="1" applyBorder="1" applyAlignment="1" applyProtection="1">
      <alignment vertical="center"/>
    </xf>
    <xf numFmtId="4" fontId="41" fillId="3" borderId="28" xfId="0" applyNumberFormat="1" applyFont="1" applyFill="1" applyBorder="1" applyAlignment="1" applyProtection="1">
      <alignment vertical="center"/>
    </xf>
    <xf numFmtId="4" fontId="42" fillId="3" borderId="25" xfId="0" applyNumberFormat="1" applyFont="1" applyFill="1" applyBorder="1" applyAlignment="1" applyProtection="1">
      <alignment vertical="center"/>
    </xf>
    <xf numFmtId="4" fontId="42" fillId="3" borderId="0" xfId="0" applyNumberFormat="1" applyFont="1" applyFill="1" applyBorder="1" applyAlignment="1">
      <alignment vertical="center"/>
    </xf>
    <xf numFmtId="4" fontId="42" fillId="3" borderId="18" xfId="0" applyNumberFormat="1" applyFont="1" applyFill="1" applyBorder="1" applyAlignment="1">
      <alignment vertical="center"/>
    </xf>
    <xf numFmtId="4" fontId="42" fillId="3" borderId="6" xfId="0" applyNumberFormat="1" applyFont="1" applyFill="1" applyBorder="1" applyAlignment="1">
      <alignment vertical="center"/>
    </xf>
    <xf numFmtId="4" fontId="42" fillId="3" borderId="6" xfId="0" applyNumberFormat="1" applyFont="1" applyFill="1" applyBorder="1" applyAlignment="1" applyProtection="1">
      <alignment vertical="center"/>
      <protection locked="0"/>
    </xf>
    <xf numFmtId="4" fontId="42" fillId="3" borderId="63" xfId="0" applyNumberFormat="1" applyFont="1" applyFill="1" applyBorder="1" applyAlignment="1" applyProtection="1">
      <alignment vertical="center"/>
      <protection locked="0"/>
    </xf>
    <xf numFmtId="4" fontId="42" fillId="3" borderId="6" xfId="0" applyNumberFormat="1" applyFont="1" applyFill="1" applyBorder="1" applyAlignment="1" applyProtection="1">
      <alignment vertical="center" wrapText="1"/>
      <protection locked="0"/>
    </xf>
    <xf numFmtId="4" fontId="42" fillId="3" borderId="18" xfId="0" applyNumberFormat="1" applyFont="1" applyFill="1" applyBorder="1" applyAlignment="1" applyProtection="1">
      <alignment vertical="center" wrapText="1"/>
      <protection locked="0"/>
    </xf>
    <xf numFmtId="4" fontId="41" fillId="3" borderId="63" xfId="0" applyNumberFormat="1" applyFont="1" applyFill="1" applyBorder="1" applyAlignment="1" applyProtection="1">
      <alignment horizontal="center" vertical="center" wrapText="1"/>
      <protection locked="0"/>
    </xf>
    <xf numFmtId="4" fontId="41" fillId="3" borderId="18" xfId="0" applyNumberFormat="1" applyFont="1" applyFill="1" applyBorder="1" applyAlignment="1" applyProtection="1">
      <alignment horizontal="center" vertical="center" wrapText="1"/>
      <protection locked="0"/>
    </xf>
    <xf numFmtId="4" fontId="41" fillId="3" borderId="34" xfId="0" applyNumberFormat="1" applyFont="1" applyFill="1" applyBorder="1" applyAlignment="1" applyProtection="1">
      <alignment vertical="center" wrapText="1"/>
      <protection locked="0"/>
    </xf>
    <xf numFmtId="4" fontId="42" fillId="3" borderId="34" xfId="0" applyNumberFormat="1" applyFont="1" applyFill="1" applyBorder="1" applyAlignment="1" applyProtection="1">
      <alignment vertical="center"/>
      <protection locked="0"/>
    </xf>
    <xf numFmtId="4" fontId="41" fillId="3" borderId="26" xfId="0" applyNumberFormat="1" applyFont="1" applyFill="1" applyBorder="1" applyAlignment="1" applyProtection="1">
      <alignment vertical="center"/>
      <protection locked="0"/>
    </xf>
    <xf numFmtId="4" fontId="41" fillId="3" borderId="65" xfId="0" applyNumberFormat="1" applyFont="1" applyFill="1" applyBorder="1" applyAlignment="1" applyProtection="1">
      <alignment vertical="center" wrapText="1"/>
      <protection locked="0"/>
    </xf>
    <xf numFmtId="4" fontId="42" fillId="3" borderId="66" xfId="0" applyNumberFormat="1" applyFont="1" applyFill="1" applyBorder="1" applyAlignment="1" applyProtection="1">
      <alignment vertical="center"/>
      <protection locked="0"/>
    </xf>
    <xf numFmtId="4" fontId="42" fillId="3" borderId="36" xfId="0" applyNumberFormat="1" applyFont="1" applyFill="1" applyBorder="1" applyAlignment="1" applyProtection="1">
      <alignment vertical="center"/>
      <protection locked="0"/>
    </xf>
    <xf numFmtId="4" fontId="41" fillId="3" borderId="19" xfId="0" applyNumberFormat="1" applyFont="1" applyFill="1" applyBorder="1" applyAlignment="1" applyProtection="1">
      <alignment vertical="center"/>
      <protection locked="0"/>
    </xf>
    <xf numFmtId="4" fontId="42" fillId="3" borderId="65" xfId="0" applyNumberFormat="1" applyFont="1" applyFill="1" applyBorder="1" applyAlignment="1" applyProtection="1">
      <alignment vertical="center"/>
    </xf>
    <xf numFmtId="4" fontId="41" fillId="3" borderId="28" xfId="0" applyNumberFormat="1" applyFont="1" applyFill="1" applyBorder="1" applyAlignment="1" applyProtection="1">
      <alignment vertical="center"/>
      <protection locked="0"/>
    </xf>
    <xf numFmtId="4" fontId="42" fillId="3" borderId="65" xfId="0" applyNumberFormat="1" applyFont="1" applyFill="1" applyBorder="1" applyAlignment="1" applyProtection="1">
      <alignment vertical="center"/>
      <protection locked="0"/>
    </xf>
    <xf numFmtId="4" fontId="41" fillId="3" borderId="65" xfId="0" applyNumberFormat="1" applyFont="1" applyFill="1" applyBorder="1" applyAlignment="1" applyProtection="1">
      <alignment vertical="center"/>
    </xf>
    <xf numFmtId="4" fontId="41" fillId="3" borderId="65" xfId="0" applyNumberFormat="1" applyFont="1" applyFill="1" applyBorder="1" applyAlignment="1" applyProtection="1">
      <alignment vertical="center"/>
      <protection locked="0"/>
    </xf>
    <xf numFmtId="4" fontId="41" fillId="3" borderId="68" xfId="0" applyNumberFormat="1" applyFont="1" applyFill="1" applyBorder="1" applyAlignment="1" applyProtection="1">
      <alignment vertical="center" wrapText="1"/>
      <protection locked="0"/>
    </xf>
    <xf numFmtId="164" fontId="42" fillId="3" borderId="63" xfId="1" applyFont="1" applyFill="1" applyBorder="1" applyAlignment="1" applyProtection="1">
      <alignment vertical="center" wrapText="1"/>
      <protection locked="0"/>
    </xf>
    <xf numFmtId="4" fontId="42" fillId="3" borderId="1" xfId="0" applyNumberFormat="1" applyFont="1" applyFill="1" applyBorder="1" applyAlignment="1" applyProtection="1">
      <alignment vertical="center" wrapText="1"/>
      <protection locked="0"/>
    </xf>
    <xf numFmtId="4" fontId="4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42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19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35" xfId="0" applyNumberFormat="1" applyFont="1" applyFill="1" applyBorder="1" applyAlignment="1" applyProtection="1">
      <alignment vertical="center" wrapText="1"/>
      <protection locked="0"/>
    </xf>
    <xf numFmtId="4" fontId="41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105" xfId="0" applyNumberFormat="1" applyFont="1" applyFill="1" applyBorder="1" applyAlignment="1" applyProtection="1">
      <alignment horizontal="right" vertical="center" wrapText="1"/>
    </xf>
    <xf numFmtId="4" fontId="42" fillId="3" borderId="53" xfId="0" applyNumberFormat="1" applyFont="1" applyFill="1" applyBorder="1" applyAlignment="1" applyProtection="1">
      <alignment vertical="center" wrapText="1"/>
      <protection locked="0"/>
    </xf>
    <xf numFmtId="4" fontId="41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52" xfId="0" applyNumberFormat="1" applyFont="1" applyFill="1" applyBorder="1" applyAlignment="1" applyProtection="1">
      <alignment horizontal="right" vertical="center" wrapText="1"/>
    </xf>
    <xf numFmtId="4" fontId="42" fillId="3" borderId="72" xfId="0" applyNumberFormat="1" applyFont="1" applyFill="1" applyBorder="1" applyAlignment="1" applyProtection="1">
      <alignment vertical="center" wrapText="1"/>
      <protection locked="0"/>
    </xf>
    <xf numFmtId="4" fontId="41" fillId="3" borderId="44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62" xfId="0" applyNumberFormat="1" applyFont="1" applyFill="1" applyBorder="1" applyAlignment="1" applyProtection="1">
      <alignment horizontal="right" vertical="center" wrapText="1"/>
    </xf>
    <xf numFmtId="4" fontId="42" fillId="3" borderId="78" xfId="0" applyNumberFormat="1" applyFont="1" applyFill="1" applyBorder="1" applyAlignment="1" applyProtection="1">
      <alignment horizontal="right" vertical="center" wrapText="1"/>
    </xf>
    <xf numFmtId="4" fontId="45" fillId="3" borderId="53" xfId="0" applyNumberFormat="1" applyFont="1" applyFill="1" applyBorder="1" applyAlignment="1" applyProtection="1">
      <alignment vertical="center" wrapText="1"/>
      <protection locked="0"/>
    </xf>
    <xf numFmtId="165" fontId="45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41" fillId="3" borderId="52" xfId="0" applyNumberFormat="1" applyFont="1" applyFill="1" applyBorder="1" applyAlignment="1" applyProtection="1">
      <alignment horizontal="right" vertical="center" wrapText="1"/>
    </xf>
    <xf numFmtId="4" fontId="45" fillId="3" borderId="53" xfId="0" applyNumberFormat="1" applyFont="1" applyFill="1" applyBorder="1" applyAlignment="1">
      <alignment vertical="center" wrapText="1"/>
    </xf>
    <xf numFmtId="4" fontId="45" fillId="3" borderId="53" xfId="0" applyNumberFormat="1" applyFont="1" applyFill="1" applyBorder="1" applyAlignment="1">
      <alignment vertical="center"/>
    </xf>
    <xf numFmtId="4" fontId="45" fillId="3" borderId="72" xfId="0" applyNumberFormat="1" applyFont="1" applyFill="1" applyBorder="1" applyAlignment="1" applyProtection="1">
      <alignment vertical="center" wrapText="1"/>
      <protection locked="0"/>
    </xf>
    <xf numFmtId="165" fontId="45" fillId="3" borderId="44" xfId="0" applyNumberFormat="1" applyFont="1" applyFill="1" applyBorder="1" applyAlignment="1" applyProtection="1">
      <alignment horizontal="right" vertical="center" wrapText="1"/>
      <protection locked="0"/>
    </xf>
    <xf numFmtId="165" fontId="45" fillId="3" borderId="103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103" xfId="0" applyNumberFormat="1" applyFont="1" applyFill="1" applyBorder="1" applyAlignment="1" applyProtection="1">
      <alignment horizontal="right" vertical="center" wrapText="1"/>
      <protection locked="0"/>
    </xf>
    <xf numFmtId="4" fontId="41" fillId="3" borderId="55" xfId="0" applyNumberFormat="1" applyFont="1" applyFill="1" applyBorder="1" applyAlignment="1" applyProtection="1">
      <alignment horizontal="right" vertical="center" wrapText="1"/>
    </xf>
    <xf numFmtId="4" fontId="42" fillId="3" borderId="74" xfId="0" applyNumberFormat="1" applyFont="1" applyFill="1" applyBorder="1" applyAlignment="1" applyProtection="1">
      <alignment vertical="center" wrapText="1"/>
      <protection locked="0"/>
    </xf>
    <xf numFmtId="4" fontId="42" fillId="3" borderId="39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62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37" xfId="0" applyNumberFormat="1" applyFont="1" applyFill="1" applyBorder="1" applyAlignment="1" applyProtection="1">
      <alignment vertical="center" wrapText="1"/>
      <protection locked="0"/>
    </xf>
    <xf numFmtId="4" fontId="42" fillId="3" borderId="9" xfId="0" applyNumberFormat="1" applyFont="1" applyFill="1" applyBorder="1" applyAlignment="1" applyProtection="1">
      <alignment horizontal="right" vertical="center" wrapText="1"/>
    </xf>
    <xf numFmtId="4" fontId="41" fillId="3" borderId="37" xfId="0" applyNumberFormat="1" applyFont="1" applyFill="1" applyBorder="1" applyAlignment="1" applyProtection="1">
      <alignment vertical="center" wrapText="1"/>
      <protection locked="0"/>
    </xf>
    <xf numFmtId="4" fontId="41" fillId="3" borderId="52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102" xfId="0" applyNumberFormat="1" applyFont="1" applyFill="1" applyBorder="1" applyAlignment="1" applyProtection="1">
      <alignment vertical="center" wrapText="1"/>
      <protection locked="0"/>
    </xf>
    <xf numFmtId="4" fontId="42" fillId="3" borderId="103" xfId="0" applyNumberFormat="1" applyFont="1" applyFill="1" applyBorder="1" applyAlignment="1" applyProtection="1">
      <alignment horizontal="right" vertical="center" wrapText="1"/>
    </xf>
    <xf numFmtId="4" fontId="42" fillId="3" borderId="55" xfId="0" applyNumberFormat="1" applyFont="1" applyFill="1" applyBorder="1" applyAlignment="1" applyProtection="1">
      <alignment horizontal="right" vertical="center" wrapText="1"/>
    </xf>
    <xf numFmtId="4" fontId="42" fillId="3" borderId="0" xfId="0" applyNumberFormat="1" applyFont="1" applyFill="1" applyBorder="1" applyAlignment="1">
      <alignment vertical="center" wrapText="1"/>
    </xf>
    <xf numFmtId="4" fontId="42" fillId="3" borderId="0" xfId="0" applyNumberFormat="1" applyFont="1" applyFill="1" applyBorder="1" applyAlignment="1">
      <alignment horizontal="center" vertical="center" wrapText="1"/>
    </xf>
    <xf numFmtId="4" fontId="42" fillId="3" borderId="64" xfId="0" applyNumberFormat="1" applyFont="1" applyFill="1" applyBorder="1" applyAlignment="1">
      <alignment horizontal="center" vertical="center" wrapText="1"/>
    </xf>
    <xf numFmtId="4" fontId="41" fillId="3" borderId="9" xfId="0" applyNumberFormat="1" applyFont="1" applyFill="1" applyBorder="1" applyAlignment="1">
      <alignment horizontal="right" vertical="center" wrapText="1"/>
    </xf>
    <xf numFmtId="4" fontId="41" fillId="3" borderId="35" xfId="0" applyNumberFormat="1" applyFont="1" applyFill="1" applyBorder="1" applyAlignment="1">
      <alignment horizontal="right" vertical="center" wrapText="1"/>
    </xf>
    <xf numFmtId="4" fontId="41" fillId="3" borderId="61" xfId="0" applyNumberFormat="1" applyFont="1" applyFill="1" applyBorder="1" applyAlignment="1">
      <alignment horizontal="right" vertical="center" wrapText="1"/>
    </xf>
    <xf numFmtId="4" fontId="42" fillId="3" borderId="0" xfId="0" applyNumberFormat="1" applyFont="1" applyFill="1" applyBorder="1" applyAlignment="1">
      <alignment horizontal="right" vertical="center" wrapText="1"/>
    </xf>
    <xf numFmtId="4" fontId="42" fillId="3" borderId="6" xfId="0" applyNumberFormat="1" applyFont="1" applyFill="1" applyBorder="1" applyAlignment="1">
      <alignment horizontal="right" vertical="center" wrapText="1"/>
    </xf>
    <xf numFmtId="4" fontId="41" fillId="3" borderId="0" xfId="0" applyNumberFormat="1" applyFont="1" applyFill="1" applyAlignment="1">
      <alignment vertical="center"/>
    </xf>
    <xf numFmtId="4" fontId="42" fillId="3" borderId="2" xfId="0" applyNumberFormat="1" applyFont="1" applyFill="1" applyBorder="1" applyAlignment="1">
      <alignment horizontal="center" vertical="center"/>
    </xf>
    <xf numFmtId="4" fontId="42" fillId="3" borderId="2" xfId="0" applyNumberFormat="1" applyFont="1" applyFill="1" applyBorder="1" applyAlignment="1">
      <alignment horizontal="left" vertical="center" wrapText="1"/>
    </xf>
    <xf numFmtId="4" fontId="42" fillId="3" borderId="3" xfId="0" applyNumberFormat="1" applyFont="1" applyFill="1" applyBorder="1" applyAlignment="1">
      <alignment vertical="center" wrapText="1"/>
    </xf>
    <xf numFmtId="0" fontId="41" fillId="3" borderId="4" xfId="0" applyFont="1" applyFill="1" applyBorder="1" applyAlignment="1">
      <alignment vertical="center" wrapText="1"/>
    </xf>
    <xf numFmtId="4" fontId="41" fillId="3" borderId="29" xfId="0" applyNumberFormat="1" applyFont="1" applyFill="1" applyBorder="1" applyAlignment="1">
      <alignment horizontal="left" vertical="center" wrapText="1"/>
    </xf>
    <xf numFmtId="4" fontId="41" fillId="3" borderId="36" xfId="0" applyNumberFormat="1" applyFont="1" applyFill="1" applyBorder="1" applyAlignment="1">
      <alignment vertical="center"/>
    </xf>
    <xf numFmtId="4" fontId="41" fillId="3" borderId="65" xfId="0" applyNumberFormat="1" applyFont="1" applyFill="1" applyBorder="1" applyAlignment="1">
      <alignment vertical="center"/>
    </xf>
    <xf numFmtId="4" fontId="42" fillId="3" borderId="4" xfId="0" applyNumberFormat="1" applyFont="1" applyFill="1" applyBorder="1" applyAlignment="1">
      <alignment horizontal="left" vertical="center"/>
    </xf>
    <xf numFmtId="4" fontId="42" fillId="3" borderId="63" xfId="0" applyNumberFormat="1" applyFont="1" applyFill="1" applyBorder="1" applyAlignment="1">
      <alignment vertical="center"/>
    </xf>
    <xf numFmtId="4" fontId="42" fillId="3" borderId="9" xfId="0" applyNumberFormat="1" applyFont="1" applyFill="1" applyBorder="1" applyAlignment="1">
      <alignment horizontal="center" vertical="center" wrapText="1"/>
    </xf>
    <xf numFmtId="4" fontId="42" fillId="3" borderId="2" xfId="0" applyNumberFormat="1" applyFont="1" applyFill="1" applyBorder="1" applyAlignment="1">
      <alignment horizontal="center" vertical="center" wrapText="1"/>
    </xf>
    <xf numFmtId="4" fontId="42" fillId="3" borderId="9" xfId="0" applyNumberFormat="1" applyFont="1" applyFill="1" applyBorder="1" applyAlignment="1" applyProtection="1">
      <alignment vertical="center" wrapText="1"/>
      <protection locked="0"/>
    </xf>
    <xf numFmtId="4" fontId="41" fillId="3" borderId="9" xfId="0" applyNumberFormat="1" applyFont="1" applyFill="1" applyBorder="1" applyAlignment="1" applyProtection="1">
      <alignment horizontal="right" vertical="center"/>
      <protection locked="0"/>
    </xf>
    <xf numFmtId="4" fontId="41" fillId="3" borderId="27" xfId="0" applyNumberFormat="1" applyFont="1" applyFill="1" applyBorder="1" applyAlignment="1" applyProtection="1">
      <alignment horizontal="right" vertical="center" wrapText="1"/>
      <protection locked="0"/>
    </xf>
    <xf numFmtId="4" fontId="41" fillId="3" borderId="34" xfId="0" applyNumberFormat="1" applyFont="1" applyFill="1" applyBorder="1" applyAlignment="1" applyProtection="1">
      <alignment horizontal="right" vertical="center" wrapText="1"/>
      <protection locked="0"/>
    </xf>
    <xf numFmtId="4" fontId="41" fillId="3" borderId="29" xfId="0" applyNumberFormat="1" applyFont="1" applyFill="1" applyBorder="1" applyAlignment="1" applyProtection="1">
      <alignment horizontal="right" vertical="center" wrapText="1"/>
      <protection locked="0"/>
    </xf>
    <xf numFmtId="4" fontId="41" fillId="3" borderId="65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9" xfId="0" applyNumberFormat="1" applyFont="1" applyFill="1" applyBorder="1" applyAlignment="1" applyProtection="1">
      <alignment vertical="center" wrapText="1"/>
      <protection locked="0"/>
    </xf>
    <xf numFmtId="4" fontId="45" fillId="3" borderId="9" xfId="0" applyNumberFormat="1" applyFont="1" applyFill="1" applyBorder="1" applyAlignment="1" applyProtection="1">
      <alignment horizontal="right" vertical="center"/>
      <protection locked="0"/>
    </xf>
    <xf numFmtId="4" fontId="45" fillId="3" borderId="29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65" xfId="0" applyNumberFormat="1" applyFont="1" applyFill="1" applyBorder="1" applyAlignment="1" applyProtection="1">
      <alignment horizontal="right" vertical="center" wrapText="1"/>
      <protection locked="0"/>
    </xf>
    <xf numFmtId="4" fontId="41" fillId="3" borderId="58" xfId="0" applyNumberFormat="1" applyFont="1" applyFill="1" applyBorder="1" applyAlignment="1" applyProtection="1">
      <alignment horizontal="right" vertical="center" wrapText="1"/>
      <protection locked="0"/>
    </xf>
    <xf numFmtId="4" fontId="41" fillId="3" borderId="71" xfId="0" applyNumberFormat="1" applyFont="1" applyFill="1" applyBorder="1" applyAlignment="1" applyProtection="1">
      <alignment horizontal="right" vertical="center" wrapText="1"/>
      <protection locked="0"/>
    </xf>
    <xf numFmtId="4" fontId="41" fillId="3" borderId="20" xfId="0" applyNumberFormat="1" applyFont="1" applyFill="1" applyBorder="1" applyAlignment="1" applyProtection="1">
      <alignment horizontal="right" vertical="center" wrapText="1"/>
      <protection locked="0"/>
    </xf>
    <xf numFmtId="4" fontId="41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0" xfId="0" applyNumberFormat="1" applyFont="1" applyFill="1" applyBorder="1" applyAlignment="1" applyProtection="1">
      <alignment vertical="center" wrapText="1"/>
      <protection locked="0"/>
    </xf>
    <xf numFmtId="4" fontId="42" fillId="3" borderId="20" xfId="0" applyNumberFormat="1" applyFont="1" applyFill="1" applyBorder="1" applyAlignment="1" applyProtection="1">
      <alignment horizontal="right" vertical="center"/>
    </xf>
    <xf numFmtId="4" fontId="42" fillId="3" borderId="17" xfId="0" applyNumberFormat="1" applyFont="1" applyFill="1" applyBorder="1" applyAlignment="1" applyProtection="1">
      <alignment horizontal="right" vertical="center"/>
    </xf>
    <xf numFmtId="4" fontId="42" fillId="3" borderId="6" xfId="0" applyNumberFormat="1" applyFont="1" applyFill="1" applyBorder="1" applyAlignment="1" applyProtection="1">
      <alignment horizontal="right" vertical="center"/>
    </xf>
    <xf numFmtId="4" fontId="42" fillId="3" borderId="25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17" xfId="0" applyNumberFormat="1" applyFont="1" applyFill="1" applyBorder="1" applyAlignment="1" applyProtection="1">
      <alignment vertical="center" wrapText="1"/>
      <protection locked="0"/>
    </xf>
    <xf numFmtId="4" fontId="41" fillId="3" borderId="46" xfId="0" applyNumberFormat="1" applyFont="1" applyFill="1" applyBorder="1" applyAlignment="1" applyProtection="1">
      <alignment horizontal="center" vertical="center" wrapText="1"/>
      <protection locked="0"/>
    </xf>
    <xf numFmtId="4" fontId="41" fillId="3" borderId="45" xfId="0" applyNumberFormat="1" applyFont="1" applyFill="1" applyBorder="1" applyAlignment="1" applyProtection="1">
      <alignment horizontal="center" vertical="center" wrapText="1"/>
      <protection locked="0"/>
    </xf>
    <xf numFmtId="4" fontId="41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1" fillId="3" borderId="25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63" xfId="0" applyNumberFormat="1" applyFont="1" applyFill="1" applyBorder="1" applyAlignment="1">
      <alignment horizontal="left" vertical="center" wrapText="1"/>
    </xf>
    <xf numFmtId="4" fontId="42" fillId="3" borderId="59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73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25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70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5" xfId="0" applyNumberFormat="1" applyFont="1" applyFill="1" applyBorder="1" applyAlignment="1" applyProtection="1">
      <alignment vertical="center" wrapText="1"/>
      <protection locked="0"/>
    </xf>
    <xf numFmtId="4" fontId="42" fillId="3" borderId="59" xfId="0" applyNumberFormat="1" applyFont="1" applyFill="1" applyBorder="1" applyAlignment="1" applyProtection="1">
      <alignment vertical="center" wrapText="1"/>
      <protection locked="0"/>
    </xf>
    <xf numFmtId="4" fontId="42" fillId="3" borderId="73" xfId="0" applyNumberFormat="1" applyFont="1" applyFill="1" applyBorder="1" applyAlignment="1" applyProtection="1">
      <alignment vertical="center" wrapText="1"/>
      <protection locked="0"/>
    </xf>
    <xf numFmtId="4" fontId="42" fillId="3" borderId="70" xfId="0" applyNumberFormat="1" applyFont="1" applyFill="1" applyBorder="1" applyAlignment="1" applyProtection="1">
      <alignment vertical="center" wrapText="1"/>
      <protection locked="0"/>
    </xf>
    <xf numFmtId="4" fontId="42" fillId="3" borderId="25" xfId="0" applyNumberFormat="1" applyFont="1" applyFill="1" applyBorder="1" applyAlignment="1" applyProtection="1">
      <alignment vertical="center" wrapText="1"/>
      <protection locked="0"/>
    </xf>
    <xf numFmtId="4" fontId="42" fillId="3" borderId="3" xfId="0" applyNumberFormat="1" applyFont="1" applyFill="1" applyBorder="1" applyAlignment="1" applyProtection="1">
      <alignment vertical="center" wrapText="1"/>
      <protection locked="0"/>
    </xf>
    <xf numFmtId="4" fontId="45" fillId="3" borderId="40" xfId="0" applyNumberFormat="1" applyFont="1" applyFill="1" applyBorder="1" applyAlignment="1" applyProtection="1">
      <alignment horizontal="left" vertical="center" wrapText="1"/>
      <protection locked="0"/>
    </xf>
    <xf numFmtId="4" fontId="45" fillId="3" borderId="38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39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40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26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74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66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29" xfId="0" applyNumberFormat="1" applyFont="1" applyFill="1" applyBorder="1" applyAlignment="1" applyProtection="1">
      <alignment horizontal="left" vertical="center" wrapText="1"/>
      <protection locked="0"/>
    </xf>
    <xf numFmtId="4" fontId="45" fillId="3" borderId="41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37" xfId="0" applyNumberFormat="1" applyFont="1" applyFill="1" applyBorder="1" applyAlignment="1" applyProtection="1">
      <alignment horizontal="right" vertical="center" wrapText="1"/>
      <protection locked="0"/>
    </xf>
    <xf numFmtId="4" fontId="45" fillId="3" borderId="40" xfId="0" applyNumberFormat="1" applyFont="1" applyFill="1" applyBorder="1" applyAlignment="1" applyProtection="1">
      <alignment vertical="center" wrapText="1"/>
      <protection locked="0"/>
    </xf>
    <xf numFmtId="4" fontId="45" fillId="3" borderId="29" xfId="0" applyNumberFormat="1" applyFont="1" applyFill="1" applyBorder="1" applyAlignment="1" applyProtection="1">
      <alignment vertical="center" wrapText="1"/>
      <protection locked="0"/>
    </xf>
    <xf numFmtId="4" fontId="42" fillId="3" borderId="17" xfId="0" applyNumberFormat="1" applyFont="1" applyFill="1" applyBorder="1" applyAlignment="1">
      <alignment horizontal="left" vertical="center" wrapText="1"/>
    </xf>
    <xf numFmtId="4" fontId="42" fillId="3" borderId="76" xfId="0" applyNumberFormat="1" applyFont="1" applyFill="1" applyBorder="1" applyAlignment="1" applyProtection="1">
      <alignment horizontal="right" vertical="center" wrapText="1"/>
    </xf>
    <xf numFmtId="4" fontId="42" fillId="3" borderId="18" xfId="0" applyNumberFormat="1" applyFont="1" applyFill="1" applyBorder="1" applyAlignment="1" applyProtection="1">
      <alignment horizontal="right" vertical="center" wrapText="1"/>
    </xf>
    <xf numFmtId="4" fontId="42" fillId="3" borderId="6" xfId="0" applyNumberFormat="1" applyFont="1" applyFill="1" applyBorder="1" applyAlignment="1" applyProtection="1">
      <alignment horizontal="right" vertical="center" wrapText="1"/>
    </xf>
    <xf numFmtId="4" fontId="50" fillId="3" borderId="1" xfId="0" applyNumberFormat="1" applyFont="1" applyFill="1" applyBorder="1" applyAlignment="1" applyProtection="1">
      <alignment vertical="center" wrapText="1"/>
      <protection locked="0"/>
    </xf>
    <xf numFmtId="4" fontId="50" fillId="3" borderId="19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26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34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65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28" xfId="0" applyNumberFormat="1" applyFont="1" applyFill="1" applyBorder="1" applyAlignment="1" applyProtection="1">
      <alignment horizontal="right" vertical="center" wrapText="1"/>
    </xf>
    <xf numFmtId="4" fontId="42" fillId="3" borderId="65" xfId="0" applyNumberFormat="1" applyFont="1" applyFill="1" applyBorder="1" applyAlignment="1" applyProtection="1">
      <alignment horizontal="right" vertical="center" wrapText="1"/>
    </xf>
    <xf numFmtId="4" fontId="49" fillId="3" borderId="53" xfId="0" applyNumberFormat="1" applyFont="1" applyFill="1" applyBorder="1" applyAlignment="1" applyProtection="1">
      <alignment vertical="center" wrapText="1"/>
      <protection locked="0"/>
    </xf>
    <xf numFmtId="4" fontId="41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48" fillId="3" borderId="53" xfId="0" applyNumberFormat="1" applyFont="1" applyFill="1" applyBorder="1" applyAlignment="1" applyProtection="1">
      <alignment vertical="center" wrapText="1"/>
      <protection locked="0"/>
    </xf>
    <xf numFmtId="4" fontId="50" fillId="3" borderId="63" xfId="0" applyNumberFormat="1" applyFont="1" applyFill="1" applyBorder="1" applyAlignment="1" applyProtection="1">
      <alignment vertical="center" wrapText="1"/>
      <protection locked="0"/>
    </xf>
    <xf numFmtId="4" fontId="42" fillId="3" borderId="70" xfId="0" applyNumberFormat="1" applyFont="1" applyFill="1" applyBorder="1" applyAlignment="1">
      <alignment vertical="center"/>
    </xf>
    <xf numFmtId="4" fontId="42" fillId="3" borderId="1" xfId="0" applyNumberFormat="1" applyFont="1" applyFill="1" applyBorder="1" applyAlignment="1">
      <alignment vertical="center" wrapText="1"/>
    </xf>
    <xf numFmtId="4" fontId="42" fillId="3" borderId="64" xfId="0" applyNumberFormat="1" applyFont="1" applyFill="1" applyBorder="1" applyAlignment="1">
      <alignment vertical="center" wrapText="1"/>
    </xf>
    <xf numFmtId="4" fontId="41" fillId="3" borderId="63" xfId="0" applyNumberFormat="1" applyFont="1" applyFill="1" applyBorder="1" applyAlignment="1">
      <alignment vertical="center"/>
    </xf>
    <xf numFmtId="4" fontId="41" fillId="3" borderId="6" xfId="0" applyNumberFormat="1" applyFont="1" applyFill="1" applyBorder="1" applyAlignment="1">
      <alignment vertical="center"/>
    </xf>
    <xf numFmtId="4" fontId="50" fillId="3" borderId="0" xfId="0" applyNumberFormat="1" applyFont="1" applyFill="1" applyBorder="1" applyAlignment="1">
      <alignment vertical="center" wrapText="1"/>
    </xf>
    <xf numFmtId="4" fontId="42" fillId="3" borderId="21" xfId="0" applyNumberFormat="1" applyFont="1" applyFill="1" applyBorder="1" applyAlignment="1">
      <alignment horizontal="center" vertical="center" wrapText="1"/>
    </xf>
    <xf numFmtId="4" fontId="42" fillId="3" borderId="19" xfId="0" applyNumberFormat="1" applyFont="1" applyFill="1" applyBorder="1" applyAlignment="1">
      <alignment horizontal="center" vertical="center" wrapText="1"/>
    </xf>
    <xf numFmtId="4" fontId="49" fillId="3" borderId="9" xfId="0" applyNumberFormat="1" applyFont="1" applyFill="1" applyBorder="1" applyAlignment="1">
      <alignment vertical="center" wrapText="1"/>
    </xf>
    <xf numFmtId="4" fontId="42" fillId="3" borderId="64" xfId="0" applyNumberFormat="1" applyFont="1" applyFill="1" applyBorder="1" applyAlignment="1" applyProtection="1">
      <alignment horizontal="center" vertical="center"/>
      <protection locked="0"/>
    </xf>
    <xf numFmtId="4" fontId="42" fillId="3" borderId="64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3" xfId="0" applyNumberFormat="1" applyFont="1" applyFill="1" applyBorder="1" applyAlignment="1" applyProtection="1">
      <alignment vertical="center"/>
    </xf>
    <xf numFmtId="4" fontId="45" fillId="3" borderId="26" xfId="0" applyNumberFormat="1" applyFont="1" applyFill="1" applyBorder="1" applyAlignment="1" applyProtection="1">
      <alignment vertical="center"/>
      <protection locked="0"/>
    </xf>
    <xf numFmtId="4" fontId="41" fillId="3" borderId="34" xfId="0" applyNumberFormat="1" applyFont="1" applyFill="1" applyBorder="1" applyAlignment="1" applyProtection="1">
      <alignment vertical="center"/>
      <protection locked="0"/>
    </xf>
    <xf numFmtId="4" fontId="45" fillId="3" borderId="28" xfId="0" applyNumberFormat="1" applyFont="1" applyFill="1" applyBorder="1" applyAlignment="1" applyProtection="1">
      <alignment vertical="center"/>
      <protection locked="0"/>
    </xf>
    <xf numFmtId="4" fontId="41" fillId="3" borderId="53" xfId="0" applyNumberFormat="1" applyFont="1" applyFill="1" applyBorder="1" applyAlignment="1" applyProtection="1">
      <alignment vertical="center"/>
      <protection locked="0"/>
    </xf>
    <xf numFmtId="4" fontId="45" fillId="3" borderId="32" xfId="0" applyNumberFormat="1" applyFont="1" applyFill="1" applyBorder="1" applyAlignment="1" applyProtection="1">
      <alignment vertical="center"/>
      <protection locked="0"/>
    </xf>
    <xf numFmtId="4" fontId="41" fillId="3" borderId="32" xfId="0" applyNumberFormat="1" applyFont="1" applyFill="1" applyBorder="1" applyAlignment="1" applyProtection="1">
      <alignment vertical="center"/>
      <protection locked="0"/>
    </xf>
    <xf numFmtId="4" fontId="41" fillId="3" borderId="72" xfId="0" applyNumberFormat="1" applyFont="1" applyFill="1" applyBorder="1" applyAlignment="1" applyProtection="1">
      <alignment vertical="center"/>
      <protection locked="0"/>
    </xf>
    <xf numFmtId="4" fontId="41" fillId="3" borderId="36" xfId="0" applyNumberFormat="1" applyFont="1" applyFill="1" applyBorder="1" applyAlignment="1" applyProtection="1">
      <alignment vertical="center"/>
      <protection locked="0"/>
    </xf>
    <xf numFmtId="4" fontId="41" fillId="3" borderId="61" xfId="0" applyNumberFormat="1" applyFont="1" applyFill="1" applyBorder="1" applyAlignment="1" applyProtection="1">
      <alignment vertical="center"/>
      <protection locked="0"/>
    </xf>
    <xf numFmtId="4" fontId="45" fillId="3" borderId="65" xfId="0" applyNumberFormat="1" applyFont="1" applyFill="1" applyBorder="1" applyAlignment="1" applyProtection="1">
      <alignment vertical="center"/>
      <protection locked="0"/>
    </xf>
    <xf numFmtId="4" fontId="45" fillId="3" borderId="68" xfId="0" applyNumberFormat="1" applyFont="1" applyFill="1" applyBorder="1" applyAlignment="1" applyProtection="1">
      <alignment vertical="center"/>
      <protection locked="0"/>
    </xf>
    <xf numFmtId="4" fontId="45" fillId="3" borderId="66" xfId="0" applyNumberFormat="1" applyFont="1" applyFill="1" applyBorder="1" applyAlignment="1" applyProtection="1">
      <alignment vertical="center"/>
      <protection locked="0"/>
    </xf>
    <xf numFmtId="4" fontId="41" fillId="3" borderId="66" xfId="0" applyNumberFormat="1" applyFont="1" applyFill="1" applyBorder="1" applyAlignment="1" applyProtection="1">
      <alignment vertical="center"/>
      <protection locked="0"/>
    </xf>
    <xf numFmtId="4" fontId="45" fillId="3" borderId="19" xfId="0" applyNumberFormat="1" applyFont="1" applyFill="1" applyBorder="1" applyAlignment="1" applyProtection="1">
      <alignment vertical="center"/>
      <protection locked="0"/>
    </xf>
    <xf numFmtId="4" fontId="41" fillId="3" borderId="21" xfId="0" applyNumberFormat="1" applyFont="1" applyFill="1" applyBorder="1" applyAlignment="1" applyProtection="1">
      <alignment vertical="center"/>
      <protection locked="0"/>
    </xf>
    <xf numFmtId="4" fontId="45" fillId="3" borderId="52" xfId="0" applyNumberFormat="1" applyFont="1" applyFill="1" applyBorder="1" applyAlignment="1" applyProtection="1">
      <alignment horizontal="left" vertical="center" wrapText="1"/>
      <protection locked="0"/>
    </xf>
    <xf numFmtId="4" fontId="41" fillId="3" borderId="4" xfId="0" applyNumberFormat="1" applyFont="1" applyFill="1" applyBorder="1" applyAlignment="1">
      <alignment vertical="center"/>
    </xf>
    <xf numFmtId="4" fontId="41" fillId="3" borderId="3" xfId="0" applyNumberFormat="1" applyFont="1" applyFill="1" applyBorder="1" applyAlignment="1">
      <alignment vertical="center"/>
    </xf>
    <xf numFmtId="4" fontId="41" fillId="3" borderId="52" xfId="0" applyNumberFormat="1" applyFont="1" applyFill="1" applyBorder="1" applyAlignment="1">
      <alignment vertical="center"/>
    </xf>
    <xf numFmtId="4" fontId="47" fillId="3" borderId="1" xfId="0" applyNumberFormat="1" applyFont="1" applyFill="1" applyBorder="1" applyAlignment="1" applyProtection="1">
      <alignment vertical="center"/>
      <protection locked="0"/>
    </xf>
    <xf numFmtId="4" fontId="47" fillId="3" borderId="19" xfId="0" applyNumberFormat="1" applyFont="1" applyFill="1" applyBorder="1" applyAlignment="1" applyProtection="1">
      <alignment horizontal="center" vertical="center" wrapText="1"/>
      <protection locked="0"/>
    </xf>
    <xf numFmtId="4" fontId="47" fillId="3" borderId="64" xfId="0" applyNumberFormat="1" applyFont="1" applyFill="1" applyBorder="1" applyAlignment="1" applyProtection="1">
      <alignment horizontal="center" vertical="center" wrapText="1"/>
      <protection locked="0"/>
    </xf>
    <xf numFmtId="4" fontId="47" fillId="3" borderId="4" xfId="0" applyNumberFormat="1" applyFont="1" applyFill="1" applyBorder="1" applyAlignment="1" applyProtection="1">
      <alignment vertical="center" wrapText="1"/>
      <protection locked="0"/>
    </xf>
    <xf numFmtId="4" fontId="47" fillId="3" borderId="25" xfId="0" applyNumberFormat="1" applyFont="1" applyFill="1" applyBorder="1" applyAlignment="1" applyProtection="1">
      <alignment vertical="center"/>
    </xf>
    <xf numFmtId="4" fontId="47" fillId="3" borderId="3" xfId="0" applyNumberFormat="1" applyFont="1" applyFill="1" applyBorder="1" applyAlignment="1" applyProtection="1">
      <alignment vertical="center"/>
    </xf>
    <xf numFmtId="4" fontId="49" fillId="3" borderId="35" xfId="0" applyNumberFormat="1" applyFont="1" applyFill="1" applyBorder="1" applyAlignment="1" applyProtection="1">
      <alignment vertical="center"/>
      <protection locked="0"/>
    </xf>
    <xf numFmtId="4" fontId="49" fillId="3" borderId="36" xfId="0" applyNumberFormat="1" applyFont="1" applyFill="1" applyBorder="1" applyAlignment="1" applyProtection="1">
      <alignment vertical="center"/>
      <protection locked="0"/>
    </xf>
    <xf numFmtId="4" fontId="49" fillId="3" borderId="61" xfId="0" applyNumberFormat="1" applyFont="1" applyFill="1" applyBorder="1" applyAlignment="1" applyProtection="1">
      <alignment vertical="center"/>
      <protection locked="0"/>
    </xf>
    <xf numFmtId="4" fontId="49" fillId="3" borderId="53" xfId="0" applyNumberFormat="1" applyFont="1" applyFill="1" applyBorder="1" applyAlignment="1" applyProtection="1">
      <alignment vertical="center"/>
      <protection locked="0"/>
    </xf>
    <xf numFmtId="4" fontId="49" fillId="3" borderId="28" xfId="0" applyNumberFormat="1" applyFont="1" applyFill="1" applyBorder="1" applyAlignment="1" applyProtection="1">
      <alignment vertical="center"/>
      <protection locked="0"/>
    </xf>
    <xf numFmtId="4" fontId="49" fillId="3" borderId="72" xfId="0" applyNumberFormat="1" applyFont="1" applyFill="1" applyBorder="1" applyAlignment="1" applyProtection="1">
      <alignment vertical="center" wrapText="1"/>
      <protection locked="0"/>
    </xf>
    <xf numFmtId="4" fontId="49" fillId="3" borderId="42" xfId="0" applyNumberFormat="1" applyFont="1" applyFill="1" applyBorder="1" applyAlignment="1" applyProtection="1">
      <alignment vertical="center"/>
      <protection locked="0"/>
    </xf>
    <xf numFmtId="4" fontId="49" fillId="3" borderId="1" xfId="0" applyNumberFormat="1" applyFont="1" applyFill="1" applyBorder="1" applyAlignment="1" applyProtection="1">
      <alignment vertical="center"/>
      <protection locked="0"/>
    </xf>
    <xf numFmtId="4" fontId="47" fillId="3" borderId="25" xfId="0" applyNumberFormat="1" applyFont="1" applyFill="1" applyBorder="1" applyAlignment="1" applyProtection="1">
      <alignment vertical="center"/>
      <protection locked="0"/>
    </xf>
    <xf numFmtId="4" fontId="47" fillId="3" borderId="4" xfId="0" applyNumberFormat="1" applyFont="1" applyFill="1" applyBorder="1" applyAlignment="1" applyProtection="1">
      <alignment vertical="center"/>
      <protection locked="0"/>
    </xf>
    <xf numFmtId="4" fontId="47" fillId="3" borderId="21" xfId="0" applyNumberFormat="1" applyFont="1" applyFill="1" applyBorder="1" applyAlignment="1" applyProtection="1">
      <alignment vertical="center"/>
      <protection locked="0"/>
    </xf>
    <xf numFmtId="4" fontId="47" fillId="3" borderId="0" xfId="0" applyNumberFormat="1" applyFont="1" applyFill="1" applyBorder="1" applyAlignment="1" applyProtection="1">
      <alignment vertical="center"/>
      <protection locked="0"/>
    </xf>
    <xf numFmtId="4" fontId="49" fillId="3" borderId="36" xfId="0" applyNumberFormat="1" applyFont="1" applyFill="1" applyBorder="1" applyAlignment="1" applyProtection="1">
      <alignment vertical="center"/>
    </xf>
    <xf numFmtId="4" fontId="49" fillId="3" borderId="66" xfId="0" applyNumberFormat="1" applyFont="1" applyFill="1" applyBorder="1" applyAlignment="1" applyProtection="1">
      <alignment vertical="center"/>
    </xf>
    <xf numFmtId="4" fontId="48" fillId="3" borderId="53" xfId="0" applyNumberFormat="1" applyFont="1" applyFill="1" applyBorder="1" applyAlignment="1" applyProtection="1">
      <alignment vertical="center"/>
      <protection locked="0"/>
    </xf>
    <xf numFmtId="4" fontId="48" fillId="3" borderId="28" xfId="0" applyNumberFormat="1" applyFont="1" applyFill="1" applyBorder="1" applyAlignment="1" applyProtection="1">
      <alignment vertical="center"/>
      <protection locked="0"/>
    </xf>
    <xf numFmtId="4" fontId="49" fillId="3" borderId="28" xfId="0" applyNumberFormat="1" applyFont="1" applyFill="1" applyBorder="1" applyAlignment="1" applyProtection="1">
      <alignment vertical="center"/>
    </xf>
    <xf numFmtId="4" fontId="49" fillId="3" borderId="65" xfId="0" applyNumberFormat="1" applyFont="1" applyFill="1" applyBorder="1" applyAlignment="1" applyProtection="1">
      <alignment vertical="center"/>
    </xf>
    <xf numFmtId="4" fontId="48" fillId="3" borderId="72" xfId="0" applyNumberFormat="1" applyFont="1" applyFill="1" applyBorder="1" applyAlignment="1" applyProtection="1">
      <alignment vertical="center" wrapText="1"/>
      <protection locked="0"/>
    </xf>
    <xf numFmtId="4" fontId="47" fillId="3" borderId="63" xfId="0" applyNumberFormat="1" applyFont="1" applyFill="1" applyBorder="1" applyAlignment="1" applyProtection="1">
      <alignment vertical="center"/>
      <protection locked="0"/>
    </xf>
    <xf numFmtId="4" fontId="47" fillId="3" borderId="18" xfId="0" applyNumberFormat="1" applyFont="1" applyFill="1" applyBorder="1" applyAlignment="1" applyProtection="1">
      <alignment vertical="center"/>
    </xf>
    <xf numFmtId="4" fontId="47" fillId="3" borderId="6" xfId="0" applyNumberFormat="1" applyFont="1" applyFill="1" applyBorder="1" applyAlignment="1" applyProtection="1">
      <alignment vertical="center"/>
    </xf>
    <xf numFmtId="4" fontId="50" fillId="3" borderId="0" xfId="0" applyNumberFormat="1" applyFont="1" applyFill="1" applyBorder="1" applyAlignment="1" applyProtection="1">
      <alignment vertical="center"/>
      <protection locked="0"/>
    </xf>
    <xf numFmtId="4" fontId="50" fillId="3" borderId="42" xfId="0" applyNumberFormat="1" applyFont="1" applyFill="1" applyBorder="1" applyAlignment="1" applyProtection="1">
      <alignment vertical="center" wrapText="1"/>
      <protection locked="0"/>
    </xf>
    <xf numFmtId="4" fontId="50" fillId="3" borderId="64" xfId="0" applyNumberFormat="1" applyFont="1" applyFill="1" applyBorder="1" applyAlignment="1" applyProtection="1">
      <alignment vertical="center" wrapText="1"/>
      <protection locked="0"/>
    </xf>
    <xf numFmtId="4" fontId="41" fillId="3" borderId="35" xfId="0" applyNumberFormat="1" applyFont="1" applyFill="1" applyBorder="1" applyAlignment="1" applyProtection="1">
      <alignment vertical="center"/>
      <protection locked="0"/>
    </xf>
    <xf numFmtId="4" fontId="41" fillId="3" borderId="53" xfId="0" applyNumberFormat="1" applyFont="1" applyFill="1" applyBorder="1" applyAlignment="1" applyProtection="1">
      <alignment vertical="center" wrapText="1"/>
      <protection locked="0"/>
    </xf>
    <xf numFmtId="4" fontId="41" fillId="3" borderId="28" xfId="0" applyNumberFormat="1" applyFont="1" applyFill="1" applyBorder="1" applyAlignment="1" applyProtection="1">
      <alignment vertical="center" wrapText="1"/>
      <protection locked="0"/>
    </xf>
    <xf numFmtId="4" fontId="41" fillId="3" borderId="56" xfId="0" applyNumberFormat="1" applyFont="1" applyFill="1" applyBorder="1" applyAlignment="1" applyProtection="1">
      <alignment vertical="center"/>
      <protection locked="0"/>
    </xf>
    <xf numFmtId="4" fontId="41" fillId="3" borderId="57" xfId="0" applyNumberFormat="1" applyFont="1" applyFill="1" applyBorder="1" applyAlignment="1" applyProtection="1">
      <alignment vertical="center"/>
      <protection locked="0"/>
    </xf>
    <xf numFmtId="4" fontId="50" fillId="3" borderId="63" xfId="0" applyNumberFormat="1" applyFont="1" applyFill="1" applyBorder="1" applyAlignment="1" applyProtection="1">
      <alignment vertical="center"/>
      <protection locked="0"/>
    </xf>
    <xf numFmtId="4" fontId="40" fillId="3" borderId="18" xfId="0" applyNumberFormat="1" applyFont="1" applyFill="1" applyBorder="1" applyAlignment="1" applyProtection="1">
      <alignment vertical="center"/>
    </xf>
    <xf numFmtId="4" fontId="40" fillId="3" borderId="6" xfId="0" applyNumberFormat="1" applyFont="1" applyFill="1" applyBorder="1" applyAlignment="1" applyProtection="1">
      <alignment vertical="center"/>
    </xf>
    <xf numFmtId="0" fontId="42" fillId="3" borderId="1" xfId="0" applyFont="1" applyFill="1" applyBorder="1" applyAlignment="1">
      <alignment vertical="center"/>
    </xf>
    <xf numFmtId="4" fontId="42" fillId="3" borderId="4" xfId="0" applyNumberFormat="1" applyFont="1" applyFill="1" applyBorder="1" applyAlignment="1" applyProtection="1">
      <alignment vertical="center" wrapText="1"/>
      <protection locked="0"/>
    </xf>
    <xf numFmtId="4" fontId="41" fillId="3" borderId="25" xfId="0" applyNumberFormat="1" applyFont="1" applyFill="1" applyBorder="1" applyAlignment="1" applyProtection="1">
      <alignment vertical="center"/>
      <protection locked="0"/>
    </xf>
    <xf numFmtId="4" fontId="41" fillId="3" borderId="3" xfId="0" applyNumberFormat="1" applyFont="1" applyFill="1" applyBorder="1" applyAlignment="1" applyProtection="1">
      <alignment vertical="center"/>
      <protection locked="0"/>
    </xf>
    <xf numFmtId="4" fontId="45" fillId="3" borderId="35" xfId="0" applyNumberFormat="1" applyFont="1" applyFill="1" applyBorder="1" applyAlignment="1" applyProtection="1">
      <alignment vertical="center" wrapText="1"/>
      <protection locked="0"/>
    </xf>
    <xf numFmtId="4" fontId="45" fillId="3" borderId="35" xfId="0" applyNumberFormat="1" applyFont="1" applyFill="1" applyBorder="1" applyAlignment="1" applyProtection="1">
      <alignment vertical="center"/>
      <protection locked="0"/>
    </xf>
    <xf numFmtId="4" fontId="45" fillId="3" borderId="53" xfId="0" applyNumberFormat="1" applyFont="1" applyFill="1" applyBorder="1" applyAlignment="1" applyProtection="1">
      <alignment vertical="center"/>
      <protection locked="0"/>
    </xf>
    <xf numFmtId="4" fontId="45" fillId="3" borderId="72" xfId="0" applyNumberFormat="1" applyFont="1" applyFill="1" applyBorder="1" applyAlignment="1" applyProtection="1">
      <alignment vertical="center"/>
      <protection locked="0"/>
    </xf>
    <xf numFmtId="4" fontId="42" fillId="3" borderId="4" xfId="0" applyNumberFormat="1" applyFont="1" applyFill="1" applyBorder="1" applyAlignment="1" applyProtection="1">
      <alignment vertical="center"/>
      <protection locked="0"/>
    </xf>
    <xf numFmtId="4" fontId="41" fillId="3" borderId="4" xfId="0" applyNumberFormat="1" applyFont="1" applyFill="1" applyBorder="1" applyAlignment="1" applyProtection="1">
      <alignment vertical="center"/>
      <protection locked="0"/>
    </xf>
    <xf numFmtId="4" fontId="45" fillId="3" borderId="26" xfId="0" applyNumberFormat="1" applyFont="1" applyFill="1" applyBorder="1" applyAlignment="1" applyProtection="1">
      <alignment vertical="center"/>
    </xf>
    <xf numFmtId="4" fontId="45" fillId="3" borderId="34" xfId="0" applyNumberFormat="1" applyFont="1" applyFill="1" applyBorder="1" applyAlignment="1" applyProtection="1">
      <alignment vertical="center"/>
    </xf>
    <xf numFmtId="4" fontId="45" fillId="3" borderId="28" xfId="0" applyNumberFormat="1" applyFont="1" applyFill="1" applyBorder="1" applyAlignment="1" applyProtection="1">
      <alignment vertical="center"/>
    </xf>
    <xf numFmtId="4" fontId="45" fillId="3" borderId="65" xfId="0" applyNumberFormat="1" applyFont="1" applyFill="1" applyBorder="1" applyAlignment="1" applyProtection="1">
      <alignment vertical="center"/>
    </xf>
    <xf numFmtId="4" fontId="45" fillId="3" borderId="56" xfId="0" applyNumberFormat="1" applyFont="1" applyFill="1" applyBorder="1" applyAlignment="1" applyProtection="1">
      <alignment vertical="center"/>
      <protection locked="0"/>
    </xf>
    <xf numFmtId="4" fontId="45" fillId="3" borderId="57" xfId="0" applyNumberFormat="1" applyFont="1" applyFill="1" applyBorder="1" applyAlignment="1" applyProtection="1">
      <alignment vertical="center"/>
      <protection locked="0"/>
    </xf>
    <xf numFmtId="4" fontId="42" fillId="3" borderId="18" xfId="0" applyNumberFormat="1" applyFont="1" applyFill="1" applyBorder="1" applyAlignment="1" applyProtection="1">
      <alignment horizontal="right" vertical="center"/>
    </xf>
    <xf numFmtId="4" fontId="42" fillId="3" borderId="1" xfId="0" applyNumberFormat="1" applyFont="1" applyFill="1" applyBorder="1" applyAlignment="1" applyProtection="1">
      <alignment vertical="center"/>
      <protection locked="0"/>
    </xf>
    <xf numFmtId="4" fontId="42" fillId="3" borderId="25" xfId="0" applyNumberFormat="1" applyFont="1" applyFill="1" applyBorder="1" applyAlignment="1" applyProtection="1">
      <alignment vertical="center"/>
      <protection locked="0"/>
    </xf>
    <xf numFmtId="4" fontId="42" fillId="3" borderId="3" xfId="0" applyNumberFormat="1" applyFont="1" applyFill="1" applyBorder="1" applyAlignment="1" applyProtection="1">
      <alignment vertical="center"/>
      <protection locked="0"/>
    </xf>
    <xf numFmtId="4" fontId="42" fillId="3" borderId="53" xfId="0" applyNumberFormat="1" applyFont="1" applyFill="1" applyBorder="1" applyAlignment="1" applyProtection="1">
      <alignment vertical="center"/>
      <protection locked="0"/>
    </xf>
    <xf numFmtId="4" fontId="41" fillId="3" borderId="68" xfId="0" applyNumberFormat="1" applyFont="1" applyFill="1" applyBorder="1" applyAlignment="1" applyProtection="1">
      <alignment vertical="center"/>
      <protection locked="0"/>
    </xf>
    <xf numFmtId="4" fontId="50" fillId="3" borderId="1" xfId="0" applyNumberFormat="1" applyFont="1" applyFill="1" applyBorder="1" applyAlignment="1" applyProtection="1">
      <alignment vertical="center"/>
      <protection locked="0"/>
    </xf>
    <xf numFmtId="4" fontId="50" fillId="3" borderId="64" xfId="0" applyNumberFormat="1" applyFont="1" applyFill="1" applyBorder="1" applyAlignment="1" applyProtection="1">
      <alignment horizontal="center" vertical="center" wrapText="1"/>
      <protection locked="0"/>
    </xf>
    <xf numFmtId="4" fontId="48" fillId="3" borderId="35" xfId="0" applyNumberFormat="1" applyFont="1" applyFill="1" applyBorder="1" applyAlignment="1" applyProtection="1">
      <alignment vertical="center" wrapText="1"/>
      <protection locked="0"/>
    </xf>
    <xf numFmtId="4" fontId="48" fillId="3" borderId="35" xfId="0" applyNumberFormat="1" applyFont="1" applyFill="1" applyBorder="1" applyAlignment="1" applyProtection="1">
      <alignment vertical="center"/>
      <protection locked="0"/>
    </xf>
    <xf numFmtId="4" fontId="48" fillId="3" borderId="72" xfId="0" applyNumberFormat="1" applyFont="1" applyFill="1" applyBorder="1" applyAlignment="1" applyProtection="1">
      <alignment vertical="center"/>
      <protection locked="0"/>
    </xf>
    <xf numFmtId="4" fontId="41" fillId="3" borderId="71" xfId="0" applyNumberFormat="1" applyFont="1" applyFill="1" applyBorder="1" applyAlignment="1" applyProtection="1">
      <alignment vertical="center"/>
      <protection locked="0"/>
    </xf>
    <xf numFmtId="4" fontId="42" fillId="3" borderId="17" xfId="0" applyNumberFormat="1" applyFont="1" applyFill="1" applyBorder="1" applyAlignment="1">
      <alignment vertical="center"/>
    </xf>
    <xf numFmtId="4" fontId="42" fillId="3" borderId="19" xfId="0" applyNumberFormat="1" applyFont="1" applyFill="1" applyBorder="1" applyAlignment="1">
      <alignment vertical="center"/>
    </xf>
    <xf numFmtId="4" fontId="42" fillId="3" borderId="3" xfId="0" applyNumberFormat="1" applyFont="1" applyFill="1" applyBorder="1" applyAlignment="1">
      <alignment horizontal="center" vertical="center"/>
    </xf>
    <xf numFmtId="4" fontId="42" fillId="3" borderId="25" xfId="0" applyNumberFormat="1" applyFont="1" applyFill="1" applyBorder="1" applyAlignment="1">
      <alignment horizontal="center" vertical="center"/>
    </xf>
    <xf numFmtId="4" fontId="42" fillId="3" borderId="4" xfId="0" applyNumberFormat="1" applyFont="1" applyFill="1" applyBorder="1" applyAlignment="1">
      <alignment horizontal="center" vertical="center"/>
    </xf>
    <xf numFmtId="4" fontId="41" fillId="3" borderId="78" xfId="0" applyNumberFormat="1" applyFont="1" applyFill="1" applyBorder="1" applyAlignment="1">
      <alignment vertical="center" wrapText="1"/>
    </xf>
    <xf numFmtId="4" fontId="41" fillId="3" borderId="52" xfId="0" applyNumberFormat="1" applyFont="1" applyFill="1" applyBorder="1" applyAlignment="1">
      <alignment vertical="center" wrapText="1"/>
    </xf>
    <xf numFmtId="4" fontId="41" fillId="3" borderId="79" xfId="0" applyNumberFormat="1" applyFont="1" applyFill="1" applyBorder="1" applyAlignment="1">
      <alignment vertical="center" wrapText="1"/>
    </xf>
    <xf numFmtId="4" fontId="42" fillId="3" borderId="105" xfId="0" applyNumberFormat="1" applyFont="1" applyFill="1" applyBorder="1" applyAlignment="1">
      <alignment vertical="center"/>
    </xf>
    <xf numFmtId="4" fontId="41" fillId="3" borderId="63" xfId="0" applyNumberFormat="1" applyFont="1" applyFill="1" applyBorder="1" applyAlignment="1">
      <alignment vertical="center" wrapText="1"/>
    </xf>
    <xf numFmtId="3" fontId="41" fillId="3" borderId="77" xfId="0" applyNumberFormat="1" applyFont="1" applyFill="1" applyBorder="1" applyAlignment="1">
      <alignment vertical="center" wrapText="1"/>
    </xf>
    <xf numFmtId="3" fontId="41" fillId="3" borderId="106" xfId="0" applyNumberFormat="1" applyFont="1" applyFill="1" applyBorder="1" applyAlignment="1">
      <alignment vertical="center" wrapText="1"/>
    </xf>
    <xf numFmtId="4" fontId="42" fillId="3" borderId="1" xfId="0" applyNumberFormat="1" applyFont="1" applyFill="1" applyBorder="1" applyAlignment="1">
      <alignment horizontal="center" vertical="center"/>
    </xf>
    <xf numFmtId="4" fontId="42" fillId="3" borderId="42" xfId="0" applyNumberFormat="1" applyFont="1" applyFill="1" applyBorder="1" applyAlignment="1">
      <alignment horizontal="center" vertical="center"/>
    </xf>
    <xf numFmtId="4" fontId="42" fillId="3" borderId="61" xfId="0" applyNumberFormat="1" applyFont="1" applyFill="1" applyBorder="1" applyAlignment="1">
      <alignment horizontal="right" vertical="center"/>
    </xf>
    <xf numFmtId="4" fontId="42" fillId="3" borderId="61" xfId="0" applyNumberFormat="1" applyFont="1" applyFill="1" applyBorder="1" applyAlignment="1" applyProtection="1">
      <alignment vertical="center"/>
      <protection locked="0"/>
    </xf>
    <xf numFmtId="4" fontId="42" fillId="3" borderId="53" xfId="0" applyNumberFormat="1" applyFont="1" applyFill="1" applyBorder="1" applyAlignment="1">
      <alignment horizontal="right" vertical="center"/>
    </xf>
    <xf numFmtId="4" fontId="42" fillId="3" borderId="57" xfId="0" applyNumberFormat="1" applyFont="1" applyFill="1" applyBorder="1" applyAlignment="1">
      <alignment horizontal="right" vertical="center"/>
    </xf>
    <xf numFmtId="4" fontId="41" fillId="3" borderId="71" xfId="0" applyNumberFormat="1" applyFont="1" applyFill="1" applyBorder="1" applyAlignment="1">
      <alignment vertical="center"/>
    </xf>
    <xf numFmtId="4" fontId="50" fillId="3" borderId="1" xfId="0" applyNumberFormat="1" applyFont="1" applyFill="1" applyBorder="1" applyAlignment="1">
      <alignment horizontal="center" vertical="center"/>
    </xf>
    <xf numFmtId="4" fontId="50" fillId="3" borderId="42" xfId="0" applyNumberFormat="1" applyFont="1" applyFill="1" applyBorder="1" applyAlignment="1">
      <alignment horizontal="center" vertical="center"/>
    </xf>
    <xf numFmtId="4" fontId="50" fillId="3" borderId="1" xfId="0" applyNumberFormat="1" applyFont="1" applyFill="1" applyBorder="1" applyAlignment="1">
      <alignment horizontal="center" vertical="center" wrapText="1"/>
    </xf>
    <xf numFmtId="4" fontId="50" fillId="3" borderId="64" xfId="0" applyNumberFormat="1" applyFont="1" applyFill="1" applyBorder="1" applyAlignment="1">
      <alignment horizontal="center" vertical="center" wrapText="1"/>
    </xf>
    <xf numFmtId="4" fontId="41" fillId="3" borderId="9" xfId="0" applyNumberFormat="1" applyFont="1" applyFill="1" applyBorder="1" applyAlignment="1" applyProtection="1">
      <alignment vertical="center"/>
      <protection locked="0"/>
    </xf>
    <xf numFmtId="4" fontId="42" fillId="3" borderId="9" xfId="0" applyNumberFormat="1" applyFont="1" applyFill="1" applyBorder="1" applyAlignment="1" applyProtection="1">
      <alignment vertical="center"/>
      <protection locked="0"/>
    </xf>
    <xf numFmtId="4" fontId="42" fillId="3" borderId="9" xfId="0" applyNumberFormat="1" applyFont="1" applyFill="1" applyBorder="1" applyAlignment="1" applyProtection="1">
      <alignment horizontal="right" vertical="center"/>
    </xf>
    <xf numFmtId="4" fontId="42" fillId="3" borderId="74" xfId="0" applyNumberFormat="1" applyFont="1" applyFill="1" applyBorder="1" applyAlignment="1">
      <alignment vertical="center" wrapText="1"/>
    </xf>
    <xf numFmtId="4" fontId="42" fillId="3" borderId="39" xfId="0" applyNumberFormat="1" applyFont="1" applyFill="1" applyBorder="1" applyAlignment="1">
      <alignment horizontal="center" vertical="center" wrapText="1"/>
    </xf>
    <xf numFmtId="4" fontId="42" fillId="3" borderId="62" xfId="0" applyNumberFormat="1" applyFont="1" applyFill="1" applyBorder="1" applyAlignment="1">
      <alignment horizontal="center" vertical="center" wrapText="1"/>
    </xf>
    <xf numFmtId="4" fontId="41" fillId="3" borderId="102" xfId="0" applyNumberFormat="1" applyFont="1" applyFill="1" applyBorder="1" applyAlignment="1" applyProtection="1">
      <alignment vertical="center" wrapText="1"/>
      <protection locked="0"/>
    </xf>
    <xf numFmtId="4" fontId="41" fillId="3" borderId="103" xfId="0" applyNumberFormat="1" applyFont="1" applyFill="1" applyBorder="1" applyAlignment="1" applyProtection="1">
      <alignment horizontal="right" vertical="center"/>
      <protection locked="0"/>
    </xf>
    <xf numFmtId="4" fontId="41" fillId="3" borderId="55" xfId="0" applyNumberFormat="1" applyFont="1" applyFill="1" applyBorder="1" applyAlignment="1" applyProtection="1">
      <alignment horizontal="right" vertical="center"/>
      <protection locked="0"/>
    </xf>
    <xf numFmtId="4" fontId="42" fillId="3" borderId="35" xfId="0" applyNumberFormat="1" applyFont="1" applyFill="1" applyBorder="1" applyAlignment="1" applyProtection="1">
      <alignment vertical="center"/>
      <protection locked="0"/>
    </xf>
    <xf numFmtId="4" fontId="45" fillId="3" borderId="36" xfId="0" applyNumberFormat="1" applyFont="1" applyFill="1" applyBorder="1" applyAlignment="1" applyProtection="1">
      <alignment vertical="center"/>
      <protection locked="0"/>
    </xf>
    <xf numFmtId="4" fontId="45" fillId="3" borderId="61" xfId="0" applyNumberFormat="1" applyFont="1" applyFill="1" applyBorder="1" applyAlignment="1" applyProtection="1">
      <alignment vertical="center"/>
      <protection locked="0"/>
    </xf>
    <xf numFmtId="4" fontId="45" fillId="3" borderId="28" xfId="0" applyNumberFormat="1" applyFont="1" applyFill="1" applyBorder="1" applyAlignment="1" applyProtection="1">
      <alignment horizontal="right" vertical="center"/>
      <protection locked="0"/>
    </xf>
    <xf numFmtId="4" fontId="45" fillId="3" borderId="53" xfId="0" applyNumberFormat="1" applyFont="1" applyFill="1" applyBorder="1" applyAlignment="1" applyProtection="1">
      <alignment horizontal="right" vertical="center"/>
      <protection locked="0"/>
    </xf>
    <xf numFmtId="4" fontId="42" fillId="3" borderId="18" xfId="0" applyNumberFormat="1" applyFont="1" applyFill="1" applyBorder="1" applyAlignment="1" applyProtection="1">
      <alignment vertical="center"/>
    </xf>
    <xf numFmtId="4" fontId="42" fillId="3" borderId="6" xfId="0" applyNumberFormat="1" applyFont="1" applyFill="1" applyBorder="1" applyAlignment="1" applyProtection="1">
      <alignment vertical="center"/>
    </xf>
    <xf numFmtId="4" fontId="42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4" xfId="0" applyNumberFormat="1" applyFont="1" applyFill="1" applyBorder="1" applyAlignment="1" applyProtection="1">
      <alignment horizontal="right" vertical="center"/>
    </xf>
    <xf numFmtId="4" fontId="41" fillId="3" borderId="9" xfId="0" applyNumberFormat="1" applyFont="1" applyFill="1" applyBorder="1" applyAlignment="1" applyProtection="1">
      <alignment vertical="center" wrapText="1"/>
      <protection locked="0"/>
    </xf>
    <xf numFmtId="4" fontId="42" fillId="3" borderId="9" xfId="0" applyNumberFormat="1" applyFont="1" applyFill="1" applyBorder="1" applyAlignment="1" applyProtection="1">
      <alignment horizontal="right" vertical="center"/>
      <protection locked="0"/>
    </xf>
    <xf numFmtId="4" fontId="42" fillId="3" borderId="61" xfId="0" applyNumberFormat="1" applyFont="1" applyFill="1" applyBorder="1" applyAlignment="1" applyProtection="1">
      <alignment horizontal="right" vertical="center"/>
      <protection locked="0"/>
    </xf>
    <xf numFmtId="4" fontId="41" fillId="3" borderId="61" xfId="0" applyNumberFormat="1" applyFont="1" applyFill="1" applyBorder="1" applyAlignment="1" applyProtection="1">
      <alignment horizontal="right" vertical="center"/>
      <protection locked="0"/>
    </xf>
    <xf numFmtId="4" fontId="41" fillId="3" borderId="53" xfId="0" applyNumberFormat="1" applyFont="1" applyFill="1" applyBorder="1" applyAlignment="1" applyProtection="1">
      <alignment horizontal="right" vertical="center"/>
      <protection locked="0"/>
    </xf>
    <xf numFmtId="4" fontId="41" fillId="3" borderId="57" xfId="0" applyNumberFormat="1" applyFont="1" applyFill="1" applyBorder="1" applyAlignment="1" applyProtection="1">
      <alignment horizontal="right" vertical="center"/>
      <protection locked="0"/>
    </xf>
    <xf numFmtId="4" fontId="41" fillId="3" borderId="72" xfId="0" applyNumberFormat="1" applyFont="1" applyFill="1" applyBorder="1" applyAlignment="1" applyProtection="1">
      <alignment horizontal="right" vertical="center"/>
      <protection locked="0"/>
    </xf>
    <xf numFmtId="4" fontId="42" fillId="3" borderId="20" xfId="0" applyNumberFormat="1" applyFont="1" applyFill="1" applyBorder="1" applyAlignment="1" applyProtection="1">
      <alignment vertical="center"/>
      <protection locked="0"/>
    </xf>
    <xf numFmtId="4" fontId="42" fillId="3" borderId="17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3" xfId="0" applyNumberFormat="1" applyFont="1" applyFill="1" applyBorder="1" applyAlignment="1" applyProtection="1">
      <alignment horizontal="right" vertical="center" wrapText="1"/>
    </xf>
    <xf numFmtId="165" fontId="45" fillId="3" borderId="7" xfId="0" applyNumberFormat="1" applyFont="1" applyFill="1" applyBorder="1" applyAlignment="1" applyProtection="1">
      <alignment horizontal="right" vertical="center" wrapText="1"/>
      <protection locked="0"/>
    </xf>
    <xf numFmtId="165" fontId="45" fillId="3" borderId="61" xfId="0" applyNumberFormat="1" applyFont="1" applyFill="1" applyBorder="1" applyAlignment="1" applyProtection="1">
      <alignment horizontal="right" vertical="center" wrapText="1"/>
      <protection locked="0"/>
    </xf>
    <xf numFmtId="165" fontId="45" fillId="3" borderId="39" xfId="0" applyNumberFormat="1" applyFont="1" applyFill="1" applyBorder="1" applyAlignment="1" applyProtection="1">
      <alignment horizontal="right" vertical="center" wrapText="1"/>
      <protection locked="0"/>
    </xf>
    <xf numFmtId="165" fontId="45" fillId="3" borderId="53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63" xfId="0" applyNumberFormat="1" applyFont="1" applyFill="1" applyBorder="1" applyAlignment="1" applyProtection="1">
      <alignment vertical="center" wrapText="1"/>
      <protection locked="0"/>
    </xf>
    <xf numFmtId="4" fontId="40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vertical="center"/>
    </xf>
    <xf numFmtId="4" fontId="40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4" fontId="42" fillId="3" borderId="3" xfId="0" applyNumberFormat="1" applyFont="1" applyFill="1" applyBorder="1" applyAlignment="1" applyProtection="1">
      <alignment horizontal="center" vertical="center"/>
      <protection locked="0"/>
    </xf>
    <xf numFmtId="4" fontId="42" fillId="3" borderId="4" xfId="0" applyNumberFormat="1" applyFont="1" applyFill="1" applyBorder="1" applyAlignment="1" applyProtection="1">
      <alignment horizontal="center" vertical="center"/>
      <protection locked="0"/>
    </xf>
    <xf numFmtId="4" fontId="42" fillId="3" borderId="5" xfId="0" applyNumberFormat="1" applyFont="1" applyFill="1" applyBorder="1" applyAlignment="1" applyProtection="1">
      <alignment horizontal="center" vertical="center"/>
      <protection locked="0"/>
    </xf>
    <xf numFmtId="4" fontId="40" fillId="0" borderId="0" xfId="0" applyNumberFormat="1" applyFont="1" applyAlignment="1" applyProtection="1">
      <alignment horizontal="left" vertical="center"/>
      <protection locked="0"/>
    </xf>
    <xf numFmtId="4" fontId="40" fillId="0" borderId="0" xfId="0" applyNumberFormat="1" applyFont="1" applyFill="1" applyAlignment="1">
      <alignment horizontal="left" vertical="center" wrapText="1"/>
    </xf>
    <xf numFmtId="0" fontId="41" fillId="0" borderId="0" xfId="0" applyFont="1" applyFill="1" applyAlignment="1">
      <alignment vertical="center" wrapText="1"/>
    </xf>
    <xf numFmtId="0" fontId="41" fillId="0" borderId="0" xfId="0" applyFont="1" applyFill="1" applyAlignment="1">
      <alignment vertical="center"/>
    </xf>
    <xf numFmtId="14" fontId="47" fillId="0" borderId="0" xfId="0" applyNumberFormat="1" applyFont="1" applyBorder="1" applyAlignment="1">
      <alignment horizontal="left" wrapText="1"/>
    </xf>
    <xf numFmtId="0" fontId="47" fillId="0" borderId="0" xfId="0" applyFont="1" applyBorder="1" applyAlignment="1">
      <alignment horizontal="left" wrapText="1"/>
    </xf>
    <xf numFmtId="0" fontId="42" fillId="3" borderId="34" xfId="0" applyFont="1" applyFill="1" applyBorder="1" applyAlignment="1">
      <alignment horizontal="center" wrapText="1"/>
    </xf>
    <xf numFmtId="0" fontId="42" fillId="3" borderId="35" xfId="0" applyFont="1" applyFill="1" applyBorder="1" applyAlignment="1">
      <alignment horizontal="center" wrapText="1"/>
    </xf>
    <xf numFmtId="0" fontId="42" fillId="3" borderId="27" xfId="0" applyFont="1" applyFill="1" applyBorder="1" applyAlignment="1">
      <alignment horizontal="center" wrapText="1"/>
    </xf>
    <xf numFmtId="0" fontId="40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1" fillId="0" borderId="0" xfId="0" applyFont="1" applyAlignment="1"/>
    <xf numFmtId="14" fontId="47" fillId="0" borderId="1" xfId="0" applyNumberFormat="1" applyFont="1" applyBorder="1" applyAlignment="1">
      <alignment horizontal="left" wrapText="1"/>
    </xf>
    <xf numFmtId="0" fontId="47" fillId="0" borderId="1" xfId="0" applyFont="1" applyBorder="1" applyAlignment="1">
      <alignment horizontal="left" wrapText="1"/>
    </xf>
    <xf numFmtId="0" fontId="42" fillId="0" borderId="0" xfId="2" applyFont="1" applyAlignment="1">
      <alignment horizontal="left" wrapText="1"/>
    </xf>
    <xf numFmtId="0" fontId="4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42" fillId="3" borderId="3" xfId="0" applyFont="1" applyFill="1" applyBorder="1" applyAlignment="1">
      <alignment horizontal="center" wrapText="1"/>
    </xf>
    <xf numFmtId="0" fontId="42" fillId="3" borderId="4" xfId="0" applyFont="1" applyFill="1" applyBorder="1" applyAlignment="1">
      <alignment horizontal="center" wrapText="1"/>
    </xf>
    <xf numFmtId="0" fontId="42" fillId="3" borderId="5" xfId="0" applyFont="1" applyFill="1" applyBorder="1" applyAlignment="1">
      <alignment horizontal="center" wrapText="1"/>
    </xf>
    <xf numFmtId="4" fontId="4" fillId="0" borderId="0" xfId="3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9" fillId="0" borderId="0" xfId="0" applyFont="1" applyBorder="1" applyAlignment="1">
      <alignment wrapText="1"/>
    </xf>
    <xf numFmtId="4" fontId="40" fillId="0" borderId="0" xfId="0" applyNumberFormat="1" applyFont="1" applyFill="1" applyBorder="1" applyAlignment="1">
      <alignment horizontal="left" vertical="center" wrapText="1"/>
    </xf>
    <xf numFmtId="4" fontId="42" fillId="3" borderId="3" xfId="0" applyNumberFormat="1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" fontId="40" fillId="0" borderId="0" xfId="0" applyNumberFormat="1" applyFont="1" applyFill="1" applyAlignment="1" applyProtection="1">
      <alignment horizontal="left" vertical="center"/>
      <protection locked="0"/>
    </xf>
    <xf numFmtId="0" fontId="41" fillId="0" borderId="0" xfId="0" applyFont="1" applyFill="1" applyBorder="1" applyAlignment="1">
      <alignment wrapText="1"/>
    </xf>
    <xf numFmtId="0" fontId="41" fillId="0" borderId="0" xfId="0" applyFont="1" applyFill="1" applyAlignment="1"/>
    <xf numFmtId="4" fontId="40" fillId="0" borderId="0" xfId="0" applyNumberFormat="1" applyFont="1" applyFill="1" applyAlignment="1" applyProtection="1">
      <alignment horizontal="left" vertical="center" wrapText="1"/>
      <protection locked="0"/>
    </xf>
    <xf numFmtId="4" fontId="42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4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4" fontId="40" fillId="6" borderId="75" xfId="0" applyNumberFormat="1" applyFont="1" applyFill="1" applyBorder="1" applyAlignment="1">
      <alignment horizontal="left" vertical="center" wrapText="1"/>
    </xf>
    <xf numFmtId="0" fontId="1" fillId="6" borderId="75" xfId="0" applyFont="1" applyFill="1" applyBorder="1" applyAlignment="1">
      <alignment horizontal="left" vertical="center" wrapText="1"/>
    </xf>
    <xf numFmtId="0" fontId="41" fillId="6" borderId="75" xfId="0" applyFont="1" applyFill="1" applyBorder="1" applyAlignment="1"/>
    <xf numFmtId="4" fontId="42" fillId="5" borderId="3" xfId="0" applyNumberFormat="1" applyFont="1" applyFill="1" applyBorder="1" applyAlignment="1">
      <alignment horizontal="center" vertical="center"/>
    </xf>
    <xf numFmtId="4" fontId="42" fillId="5" borderId="5" xfId="0" applyNumberFormat="1" applyFont="1" applyFill="1" applyBorder="1" applyAlignment="1">
      <alignment horizontal="center" vertical="center"/>
    </xf>
    <xf numFmtId="4" fontId="42" fillId="0" borderId="34" xfId="0" applyNumberFormat="1" applyFont="1" applyBorder="1" applyAlignment="1">
      <alignment vertical="center"/>
    </xf>
    <xf numFmtId="4" fontId="42" fillId="0" borderId="27" xfId="0" applyNumberFormat="1" applyFont="1" applyBorder="1" applyAlignment="1">
      <alignment vertical="center"/>
    </xf>
    <xf numFmtId="4" fontId="41" fillId="0" borderId="65" xfId="0" applyNumberFormat="1" applyFont="1" applyFill="1" applyBorder="1" applyAlignment="1">
      <alignment horizontal="left" vertical="center" wrapText="1"/>
    </xf>
    <xf numFmtId="4" fontId="41" fillId="0" borderId="29" xfId="0" applyNumberFormat="1" applyFont="1" applyFill="1" applyBorder="1" applyAlignment="1">
      <alignment horizontal="left" vertical="center" wrapText="1"/>
    </xf>
    <xf numFmtId="4" fontId="41" fillId="0" borderId="68" xfId="0" applyNumberFormat="1" applyFont="1" applyBorder="1" applyAlignment="1">
      <alignment vertical="center" wrapText="1"/>
    </xf>
    <xf numFmtId="4" fontId="41" fillId="0" borderId="33" xfId="0" applyNumberFormat="1" applyFont="1" applyBorder="1" applyAlignment="1">
      <alignment vertical="center" wrapText="1"/>
    </xf>
    <xf numFmtId="4" fontId="42" fillId="5" borderId="3" xfId="0" applyNumberFormat="1" applyFont="1" applyFill="1" applyBorder="1" applyAlignment="1">
      <alignment horizontal="left" vertical="center" wrapText="1"/>
    </xf>
    <xf numFmtId="4" fontId="42" fillId="5" borderId="5" xfId="0" applyNumberFormat="1" applyFont="1" applyFill="1" applyBorder="1" applyAlignment="1">
      <alignment horizontal="left" vertical="center" wrapText="1"/>
    </xf>
    <xf numFmtId="4" fontId="42" fillId="5" borderId="7" xfId="0" applyNumberFormat="1" applyFont="1" applyFill="1" applyBorder="1" applyAlignment="1">
      <alignment horizontal="center" vertical="center" wrapText="1"/>
    </xf>
    <xf numFmtId="4" fontId="42" fillId="5" borderId="69" xfId="0" applyNumberFormat="1" applyFont="1" applyFill="1" applyBorder="1" applyAlignment="1">
      <alignment horizontal="center" vertical="center" wrapText="1"/>
    </xf>
    <xf numFmtId="0" fontId="42" fillId="4" borderId="9" xfId="0" applyFont="1" applyFill="1" applyBorder="1" applyAlignment="1">
      <alignment horizontal="center" wrapText="1"/>
    </xf>
    <xf numFmtId="0" fontId="42" fillId="4" borderId="67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42" fillId="3" borderId="4" xfId="0" applyNumberFormat="1" applyFont="1" applyFill="1" applyBorder="1" applyAlignment="1">
      <alignment horizontal="center" vertical="center" wrapText="1"/>
    </xf>
    <xf numFmtId="4" fontId="42" fillId="3" borderId="70" xfId="0" applyNumberFormat="1" applyFont="1" applyFill="1" applyBorder="1" applyAlignment="1">
      <alignment horizontal="center" vertical="center" wrapText="1"/>
    </xf>
    <xf numFmtId="4" fontId="50" fillId="0" borderId="0" xfId="0" applyNumberFormat="1" applyFont="1" applyAlignment="1">
      <alignment horizontal="left" vertical="center"/>
    </xf>
    <xf numFmtId="14" fontId="12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/>
    <xf numFmtId="0" fontId="41" fillId="0" borderId="0" xfId="0" applyFont="1" applyAlignment="1">
      <alignment vertical="center" wrapText="1"/>
    </xf>
    <xf numFmtId="4" fontId="40" fillId="0" borderId="0" xfId="0" applyNumberFormat="1" applyFont="1" applyAlignment="1">
      <alignment horizontal="left" vertical="center"/>
    </xf>
  </cellXfs>
  <cellStyles count="88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 3" xfId="3"/>
    <cellStyle name="Normalny" xfId="0" builtinId="0"/>
    <cellStyle name="Normalny 2" xfId="4"/>
    <cellStyle name="Normalny 3" xfId="5"/>
    <cellStyle name="Normalny_dzielnice termin spr." xfId="2"/>
    <cellStyle name="Note" xfId="44"/>
    <cellStyle name="Output" xfId="45"/>
    <cellStyle name="SAPBEXaggData" xfId="46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defined" xfId="84"/>
    <cellStyle name="Sheet Title" xfId="85"/>
    <cellStyle name="Total" xfId="86"/>
    <cellStyle name="Walutowy" xfId="1" builtinId="4"/>
    <cellStyle name="Warning Text" xfId="87"/>
  </cellStyles>
  <dxfs count="2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fgColor indexed="64"/>
          <bgColor theme="0"/>
        </patternFill>
      </fill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;[Red]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;[Red]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;[Red]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;[Red]#,##0.00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protection locked="0" hidden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rgb="FF000000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rgb="FF000000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8:I36" totalsRowShown="0" headerRowDxfId="278" dataDxfId="277" tableBorderDxfId="276">
  <autoFilter ref="A8:I36"/>
  <tableColumns count="9">
    <tableColumn id="1" name="Rzeczowy majątek trwały" dataDxfId="275"/>
    <tableColumn id="2" name="Grunty" dataDxfId="274"/>
    <tableColumn id="3" name="w tym: Grunty stanowiące własność jednostki samorządu terytorialnego, przekazane w użytkowanie wieczyste innym podmiotom" dataDxfId="273"/>
    <tableColumn id="4" name="Budynki, lokale i obiekty inżynierii lądowej i wodnej" dataDxfId="272"/>
    <tableColumn id="5" name="Urządzenia techniczne i maszyny" dataDxfId="271"/>
    <tableColumn id="6" name="Środki transportu" dataDxfId="270"/>
    <tableColumn id="7" name="Inne środki trwałe" dataDxfId="269"/>
    <tableColumn id="8" name="Środki trwałe w budowie (inwestycje) oraz zaliczki na poczet inwestycji" dataDxfId="268"/>
    <tableColumn id="9" name="RAZEM" dataDxfId="26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Rzeczowy majątek trwały - zmiany w ciągu roku obrotowego "/>
    </ext>
  </extLst>
</table>
</file>

<file path=xl/tables/table10.xml><?xml version="1.0" encoding="utf-8"?>
<table xmlns="http://schemas.openxmlformats.org/spreadsheetml/2006/main" id="12" name="Tabela10" displayName="Tabela10" ref="A159:F165" totalsRowShown="0" headerRowDxfId="194" dataDxfId="193" tableBorderDxfId="192">
  <autoFilter ref="A159:F165"/>
  <tableColumns count="6">
    <tableColumn id="2" name="Wyszczególnienie odpisów z tytułu" dataDxfId="191"/>
    <tableColumn id="5" name="Stan na początek roku" dataDxfId="190"/>
    <tableColumn id="6" name="Zwiększenia" dataDxfId="189"/>
    <tableColumn id="7" name="Wykorzystanie *" dataDxfId="188"/>
    <tableColumn id="8" name="Rozwiązanie **" dataDxfId="187"/>
    <tableColumn id="9" name="Stan na koniec roku" dataDxfId="18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Odpisy aktualizujące wartość należności "/>
    </ext>
  </extLst>
</table>
</file>

<file path=xl/tables/table11.xml><?xml version="1.0" encoding="utf-8"?>
<table xmlns="http://schemas.openxmlformats.org/spreadsheetml/2006/main" id="13" name="Tabela11" displayName="Tabela11" ref="A172:F203" totalsRowShown="0" headerRowDxfId="185" dataDxfId="184" tableBorderDxfId="183">
  <autoFilter ref="A172:F203"/>
  <tableColumns count="6">
    <tableColumn id="1" name="Kategoria" dataDxfId="182"/>
    <tableColumn id="3" name="Stan na początek roku " dataDxfId="181"/>
    <tableColumn id="4" name="Utworzone" dataDxfId="180"/>
    <tableColumn id="5" name="Wykorzystane *" dataDxfId="179"/>
    <tableColumn id="6" name="Rozwiązane **" dataDxfId="178"/>
    <tableColumn id="7" name="Stan na koniec roku " dataDxfId="177">
      <calculatedColumnFormula>B173+C173-D173-E173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Rezerwy na zobowiązania - zmiany w ciągu roku obrotowego "/>
    </ext>
  </extLst>
</table>
</file>

<file path=xl/tables/table12.xml><?xml version="1.0" encoding="utf-8"?>
<table xmlns="http://schemas.openxmlformats.org/spreadsheetml/2006/main" id="14" name="Tabela12" displayName="Tabela12" ref="A208:C221" totalsRowShown="0" headerRowDxfId="176" dataDxfId="174" headerRowBorderDxfId="175" tableBorderDxfId="173" totalsRowBorderDxfId="172">
  <autoFilter ref="A208:C221"/>
  <tableColumns count="3">
    <tableColumn id="1" name="Wyszczególnienie" dataDxfId="171"/>
    <tableColumn id="3" name="Stan na początek roku" dataDxfId="170"/>
    <tableColumn id="4" name="Stan na koniec roku" dataDxfId="16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Zobowiązania długoterminowe według zapadalności"/>
    </ext>
  </extLst>
</table>
</file>

<file path=xl/tables/table13.xml><?xml version="1.0" encoding="utf-8"?>
<table xmlns="http://schemas.openxmlformats.org/spreadsheetml/2006/main" id="15" name="Tabela13" displayName="Tabela13" ref="A226:C229" totalsRowShown="0" headerRowDxfId="168" dataDxfId="166" headerRowBorderDxfId="167" tableBorderDxfId="165">
  <autoFilter ref="A226:C229"/>
  <tableColumns count="3">
    <tableColumn id="1" name="Tytuł zobowiązania" dataDxfId="164"/>
    <tableColumn id="3" name="Stan na początek roku " dataDxfId="163"/>
    <tableColumn id="4" name="Stan na koniec roku " dataDxfId="16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Kwota zobowiązań w sytuacji gdy jednostka  kwalifikuje umowy"/>
    </ext>
  </extLst>
</table>
</file>

<file path=xl/tables/table14.xml><?xml version="1.0" encoding="utf-8"?>
<table xmlns="http://schemas.openxmlformats.org/spreadsheetml/2006/main" id="16" name="Tabela14" displayName="Tabela14" ref="A238:E252" totalsRowShown="0" headerRowDxfId="161" dataDxfId="159" headerRowBorderDxfId="160" tableBorderDxfId="158">
  <autoFilter ref="A238:E252"/>
  <tableColumns count="5">
    <tableColumn id="1" name="Rodzaj (forma) zabezpieczenia" dataDxfId="157"/>
    <tableColumn id="2" name="zobowiązania" dataDxfId="156"/>
    <tableColumn id="3" name="zabezpieczenia" dataDxfId="155"/>
    <tableColumn id="4" name="trwałych" dataDxfId="154"/>
    <tableColumn id="5" name="obrotowych" dataDxfId="15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Zobowiązania zabezpieczone na majątku jednostki"/>
    </ext>
  </extLst>
</table>
</file>

<file path=xl/tables/table15.xml><?xml version="1.0" encoding="utf-8"?>
<table xmlns="http://schemas.openxmlformats.org/spreadsheetml/2006/main" id="17" name="Tabela15" displayName="Tabela15" ref="A258:D268" totalsRowShown="0" headerRowDxfId="152" dataDxfId="150" headerRowBorderDxfId="151" tableBorderDxfId="149">
  <autoFilter ref="A258:D268"/>
  <tableColumns count="4">
    <tableColumn id="1" name="Tytuł" dataDxfId="148"/>
    <tableColumn id="3" name="Stan na początek roku " dataDxfId="147"/>
    <tableColumn id="4" name="Stan na koniec roku" dataDxfId="146"/>
    <tableColumn id="5" name="Opis charakteru zobowiązania warunkowego, w tym czy zabezpieczone na majątku jednostki" dataDxfId="14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Pozabilansowe zabezpieczenia, w tym również udzielone przez jednostkę gwarancje i poręczenia, także wekslowe "/>
    </ext>
  </extLst>
</table>
</file>

<file path=xl/tables/table16.xml><?xml version="1.0" encoding="utf-8"?>
<table xmlns="http://schemas.openxmlformats.org/spreadsheetml/2006/main" id="18" name="Tabela16" displayName="Tabela16" ref="A271:C301" totalsRowShown="0" headerRowDxfId="144" dataDxfId="143" tableBorderDxfId="142">
  <autoFilter ref="A271:C301"/>
  <tableColumns count="3">
    <tableColumn id="1" name="Kategoria" dataDxfId="141"/>
    <tableColumn id="3" name="Stan na początek roku " dataDxfId="140"/>
    <tableColumn id="4" name="Stan na koniec roku " dataDxfId="13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Wykaz spraw spornych z tytułu zobowiązań warunkowych "/>
    </ext>
  </extLst>
</table>
</file>

<file path=xl/tables/table17.xml><?xml version="1.0" encoding="utf-8"?>
<table xmlns="http://schemas.openxmlformats.org/spreadsheetml/2006/main" id="19" name="Tabela17" displayName="Tabela17" ref="A309:C332" totalsRowShown="0" headerRowDxfId="138" dataDxfId="137" tableBorderDxfId="136">
  <autoFilter ref="A309:C332"/>
  <tableColumns count="3">
    <tableColumn id="1" name="Rozliczenia międzyokresowe czynne" dataDxfId="135"/>
    <tableColumn id="3" name="Stan na początek roku" dataDxfId="134"/>
    <tableColumn id="4" name="Stan na koniec roku" dataDxfId="13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Rozliczenia międzyokresowe czynne"/>
    </ext>
  </extLst>
</table>
</file>

<file path=xl/tables/table18.xml><?xml version="1.0" encoding="utf-8"?>
<table xmlns="http://schemas.openxmlformats.org/spreadsheetml/2006/main" id="20" name="Tabela18" displayName="Tabela18" ref="A339:C353" totalsRowShown="0" headerRowDxfId="132" dataDxfId="130" headerRowBorderDxfId="131" tableBorderDxfId="129">
  <autoFilter ref="A339:C353"/>
  <tableColumns count="3">
    <tableColumn id="1" name="Rozliczenia międzyokresowe" dataDxfId="128"/>
    <tableColumn id="3" name="Stan na początek roku" dataDxfId="127"/>
    <tableColumn id="4" name="Stan na koniec roku " dataDxfId="1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Rozliczenia międzyokresowe przychodów i rozliczenia międzyokresowe bierne "/>
    </ext>
  </extLst>
</table>
</file>

<file path=xl/tables/table19.xml><?xml version="1.0" encoding="utf-8"?>
<table xmlns="http://schemas.openxmlformats.org/spreadsheetml/2006/main" id="21" name="Tabela19" displayName="Tabela19" ref="A358:C360" totalsRowShown="0" headerRowDxfId="125" dataDxfId="123" headerRowBorderDxfId="124" tableBorderDxfId="122">
  <autoFilter ref="A358:C360"/>
  <tableColumns count="3">
    <tableColumn id="1" name="Treść" dataDxfId="121"/>
    <tableColumn id="3" name="Stan na początek roku " dataDxfId="120">
      <calculatedColumnFormula>SUM(B358:B358)</calculatedColumnFormula>
    </tableColumn>
    <tableColumn id="4" name="Stan na koniec roku" dataDxfId="119">
      <calculatedColumnFormula>SUM(C358:C358)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Łączna kwota otrzymanych przez jednostkę gwarancji i poręczeń niewykazanych w bilansie"/>
    </ext>
  </extLst>
</table>
</file>

<file path=xl/tables/table2.xml><?xml version="1.0" encoding="utf-8"?>
<table xmlns="http://schemas.openxmlformats.org/spreadsheetml/2006/main" id="3" name="Tabela2" displayName="Tabela2" ref="A40:B66" totalsRowShown="0" headerRowDxfId="266" dataDxfId="265" tableBorderDxfId="264">
  <autoFilter ref="A40:B66"/>
  <tableColumns count="2">
    <tableColumn id="1" name="WARTOŚCI NIEMATERIALNE I PRAWNE" dataDxfId="263"/>
    <tableColumn id="3" name="Wartości niematerialne i prawne ogółem" dataDxfId="26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Wartości niematerialne i prawne  - zmiany w ciągu roku obrotowego "/>
    </ext>
  </extLst>
</table>
</file>

<file path=xl/tables/table20.xml><?xml version="1.0" encoding="utf-8"?>
<table xmlns="http://schemas.openxmlformats.org/spreadsheetml/2006/main" id="22" name="Tabela20" displayName="Tabela20" ref="A365:C366" totalsRowShown="0" headerRowDxfId="118" dataDxfId="116" headerRowBorderDxfId="117" tableBorderDxfId="115" totalsRowBorderDxfId="114">
  <autoFilter ref="A365:C366"/>
  <tableColumns count="3">
    <tableColumn id="1" name="Wyszczególnienie" dataDxfId="113"/>
    <tableColumn id="3" name="Kwota wypłaty_x000a_ w roku poprzednim" dataDxfId="112"/>
    <tableColumn id="4" name="Kwota wypłaty_x000a_ w roku bieżącym" dataDxfId="1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nformacja o kwocie wypłaconych środków pieniężnych na świadczenia pracownicze*"/>
    </ext>
  </extLst>
</table>
</file>

<file path=xl/tables/table21.xml><?xml version="1.0" encoding="utf-8"?>
<table xmlns="http://schemas.openxmlformats.org/spreadsheetml/2006/main" id="23" name="Tabela21" displayName="Tabela21" ref="A378:I390" totalsRowShown="0" headerRowDxfId="110" dataDxfId="109" tableBorderDxfId="108">
  <autoFilter ref="A378:I390"/>
  <tableColumns count="9">
    <tableColumn id="1" name="Aktywa finansowe" dataDxfId="107"/>
    <tableColumn id="2" name="Akcje i udziały " dataDxfId="106"/>
    <tableColumn id="3" name="Inne papiery wartościowe" dataDxfId="105"/>
    <tableColumn id="4" name="Inne długoterminowe aktywa finansowe" dataDxfId="104"/>
    <tableColumn id="5" name="Środki trwałe będące w użytkowaniu przez Spółkę do czasu wniesienia ich aportem do Spółki" dataDxfId="103"/>
    <tableColumn id="6" name="Akcje i udziały 2" dataDxfId="102"/>
    <tableColumn id="7" name="Inne papiery wartościowe  " dataDxfId="101"/>
    <tableColumn id="8" name="Inne krótkoterminowe aktywa finansowe" dataDxfId="100"/>
    <tableColumn id="9" name="Razem" dataDxfId="9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nwestycje finansowe długoterminowe i krótkoterminowe - zmiany w ciągu roku obrotowego"/>
    </ext>
  </extLst>
</table>
</file>

<file path=xl/tables/table22.xml><?xml version="1.0" encoding="utf-8"?>
<table xmlns="http://schemas.openxmlformats.org/spreadsheetml/2006/main" id="24" name="Tabela22" displayName="Tabela22" ref="A394:C407" totalsRowShown="0" headerRowDxfId="98" dataDxfId="97" tableBorderDxfId="96">
  <autoFilter ref="A394:C407"/>
  <tableColumns count="3">
    <tableColumn id="1" name="Kategoria" dataDxfId="95"/>
    <tableColumn id="3" name="Stan na początek roku" dataDxfId="94"/>
    <tableColumn id="4" name="Stan na koniec roku " dataDxfId="9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Należności krótkoterminowe netto"/>
    </ext>
  </extLst>
</table>
</file>

<file path=xl/tables/table23.xml><?xml version="1.0" encoding="utf-8"?>
<table xmlns="http://schemas.openxmlformats.org/spreadsheetml/2006/main" id="25" name="Tabela23" displayName="Tabela23" ref="A430:B431" totalsRowShown="0" headerRowDxfId="92" dataDxfId="90" headerRowBorderDxfId="91" tableBorderDxfId="89" totalsRowBorderDxfId="88">
  <autoFilter ref="A430:B431"/>
  <tableColumns count="2">
    <tableColumn id="1" name="Stan na początek roku" dataDxfId="87"/>
    <tableColumn id="3" name="Stan na koniec roku obrotowego" dataDxfId="8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Odpisy aktualizujące wartość zapasów"/>
    </ext>
  </extLst>
</table>
</file>

<file path=xl/tables/table24.xml><?xml version="1.0" encoding="utf-8"?>
<table xmlns="http://schemas.openxmlformats.org/spreadsheetml/2006/main" id="26" name="Tabela24" displayName="Tabela24" ref="A437:C442" totalsRowShown="0" headerRowDxfId="85" dataDxfId="83" headerRowBorderDxfId="84" tableBorderDxfId="82">
  <autoFilter ref="A437:C442"/>
  <tableColumns count="3">
    <tableColumn id="1" name="Treść" dataDxfId="81"/>
    <tableColumn id="3" name="Rok poprzedni" dataDxfId="80"/>
    <tableColumn id="4" name="Rok obrotowy" dataDxfId="7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Koszt wytworzenia środków trwałych w budowie poniesiony w okresie"/>
    </ext>
  </extLst>
</table>
</file>

<file path=xl/tables/table25.xml><?xml version="1.0" encoding="utf-8"?>
<table xmlns="http://schemas.openxmlformats.org/spreadsheetml/2006/main" id="27" name="Tabela25" displayName="Tabela25" ref="A452:C472" totalsRowShown="0" headerRowDxfId="78" dataDxfId="77" tableBorderDxfId="76">
  <autoFilter ref="A452:C472"/>
  <tableColumns count="3">
    <tableColumn id="1" name="Treść" dataDxfId="75"/>
    <tableColumn id="2" name="Obroty roku poprzedniego" dataDxfId="74"/>
    <tableColumn id="3" name="Obroty roku bieżącego" dataDxfId="7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Przychody lub koszty o nadzwyczajnej wartości lub które wystąpiły incydentalnie"/>
    </ext>
  </extLst>
</table>
</file>

<file path=xl/tables/table26.xml><?xml version="1.0" encoding="utf-8"?>
<table xmlns="http://schemas.openxmlformats.org/spreadsheetml/2006/main" id="28" name="Tabela26" displayName="Tabela26" ref="A478:C479" totalsRowShown="0" headerRowDxfId="72" dataDxfId="71" tableBorderDxfId="70">
  <autoFilter ref="A478:C479"/>
  <tableColumns count="3">
    <tableColumn id="1" name="Stan na początek roku" dataDxfId="69"/>
    <tableColumn id="3" name="Stan na koniec roku" dataDxfId="68"/>
    <tableColumn id="5" name="Uwagi" dataDxfId="6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nformacja o kwocie należności z tytułu podatków realizowanych przez organy podatkowe podległe ministrowi właściwemu do spraw finansów publicznych wykazywanych w sprawozdaniu z wykonania planu dochodów"/>
    </ext>
  </extLst>
</table>
</file>

<file path=xl/tables/table27.xml><?xml version="1.0" encoding="utf-8"?>
<table xmlns="http://schemas.openxmlformats.org/spreadsheetml/2006/main" id="29" name="Tabela27" displayName="Tabela27" ref="A492:C536" totalsRowShown="0" headerRowDxfId="66" dataDxfId="65" tableBorderDxfId="64">
  <autoFilter ref="A492:C536"/>
  <tableColumns count="3">
    <tableColumn id="1" name="Struktura przychodów (RZiS)" dataDxfId="63"/>
    <tableColumn id="5" name="Obroty roku poprzedniego" dataDxfId="62"/>
    <tableColumn id="6" name="Obroty roku bieżącego" dataDxfId="6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Struktura przychodów "/>
    </ext>
  </extLst>
</table>
</file>

<file path=xl/tables/table28.xml><?xml version="1.0" encoding="utf-8"?>
<table xmlns="http://schemas.openxmlformats.org/spreadsheetml/2006/main" id="30" name="Tabela28" displayName="Tabela28" ref="A540:C551" totalsRowShown="0" headerRowDxfId="60" dataDxfId="59" tableBorderDxfId="58">
  <autoFilter ref="A540:C551"/>
  <tableColumns count="3">
    <tableColumn id="1" name="Usługi obce" dataDxfId="57"/>
    <tableColumn id="3" name="Obroty roku poprzedniego" dataDxfId="56"/>
    <tableColumn id="4" name="Obroty roku bieżącego" dataDxfId="5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Struktura kosztów usług obcych "/>
    </ext>
  </extLst>
</table>
</file>

<file path=xl/tables/table29.xml><?xml version="1.0" encoding="utf-8"?>
<table xmlns="http://schemas.openxmlformats.org/spreadsheetml/2006/main" id="31" name="Tabela29" displayName="Tabela29" ref="A556:C573" totalsRowShown="0" headerRowDxfId="54" dataDxfId="53" tableBorderDxfId="52">
  <autoFilter ref="A556:C573"/>
  <tableColumns count="3">
    <tableColumn id="1" name="Pozostałe przychody operacyjne" dataDxfId="51"/>
    <tableColumn id="5" name="Obroty roku poprzedniego" dataDxfId="50"/>
    <tableColumn id="6" name="Obroty roku bieżącego" dataDxfId="4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Pozostałe przychody operacyjne "/>
    </ext>
  </extLst>
</table>
</file>

<file path=xl/tables/table3.xml><?xml version="1.0" encoding="utf-8"?>
<table xmlns="http://schemas.openxmlformats.org/spreadsheetml/2006/main" id="4" name="Tabela3" displayName="Tabela3" ref="A76:E90" totalsRowShown="0" headerRowDxfId="261" dataDxfId="259" headerRowBorderDxfId="260" tableBorderDxfId="258" headerRowCellStyle="Normalny 2">
  <autoFilter ref="A76:E90"/>
  <tableColumns count="5">
    <tableColumn id="1" name="Wyszczególnienie" dataDxfId="257"/>
    <tableColumn id="2" name="Zabytki ruchome (w szczególności: dzieła sztuk plastycznych, rzemiosła artystycznego, numizmaty, pamiątki historyczne, materiały biblioteczne, instrumenty muzyczne, wytwory sztuki ludowej)" dataDxfId="256"/>
    <tableColumn id="3" name="Zabytki nieruchome (w szczególności: dzieła architektury i budownictwa, pomniki, tablice pamiątkowe, cmentarze, parki i ogrody, obiekty techniki)" dataDxfId="255"/>
    <tableColumn id="4" name="Zabytki archeologiczne (w szczególności: pozostałości terenowe pradziejowego i historycznego osadnictwa, kurhany, relikty działalności gospodarczej, religijnej i artystycznej)" dataDxfId="254"/>
    <tableColumn id="5" name="Ogółem" dataDxfId="25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nformacja o zasobach dóbr kultury (zabytkach) "/>
    </ext>
  </extLst>
</table>
</file>

<file path=xl/tables/table30.xml><?xml version="1.0" encoding="utf-8"?>
<table xmlns="http://schemas.openxmlformats.org/spreadsheetml/2006/main" id="32" name="Tabela30" displayName="Tabela30" ref="A577:C592" totalsRowShown="0" headerRowDxfId="48" tableBorderDxfId="47">
  <autoFilter ref="A577:C592"/>
  <tableColumns count="3">
    <tableColumn id="1" name="Pozostałe koszty operacyjne"/>
    <tableColumn id="5" name="Obroty roku poprzedniego" dataDxfId="46"/>
    <tableColumn id="6" name="Obroty roku bieżącego" dataDxfId="4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Pozostałe koszty operacyjne"/>
    </ext>
  </extLst>
</table>
</file>

<file path=xl/tables/table31.xml><?xml version="1.0" encoding="utf-8"?>
<table xmlns="http://schemas.openxmlformats.org/spreadsheetml/2006/main" id="33" name="Tabela31" displayName="Tabela31" ref="A597:C610" totalsRowShown="0" headerRowDxfId="44" dataDxfId="43" tableBorderDxfId="42">
  <autoFilter ref="A597:C610"/>
  <tableColumns count="3">
    <tableColumn id="1" name="Treść" dataDxfId="41"/>
    <tableColumn id="5" name="Obroty roku poprzedniego" dataDxfId="40"/>
    <tableColumn id="6" name="Obroty roku bieżącego" dataDxfId="3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Przychody finansowe"/>
    </ext>
  </extLst>
</table>
</file>

<file path=xl/tables/table32.xml><?xml version="1.0" encoding="utf-8"?>
<table xmlns="http://schemas.openxmlformats.org/spreadsheetml/2006/main" id="34" name="Tabela32" displayName="Tabela32" ref="A615:C628" totalsRowShown="0" headerRowDxfId="38" dataDxfId="37" tableBorderDxfId="36">
  <autoFilter ref="A615:C628"/>
  <tableColumns count="3">
    <tableColumn id="1" name="Treść" dataDxfId="35"/>
    <tableColumn id="5" name="Obroty roku poprzedniego" dataDxfId="34"/>
    <tableColumn id="6" name="Obroty roku bieżącego" dataDxfId="3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Koszty finansowe "/>
    </ext>
  </extLst>
</table>
</file>

<file path=xl/tables/table33.xml><?xml version="1.0" encoding="utf-8"?>
<table xmlns="http://schemas.openxmlformats.org/spreadsheetml/2006/main" id="35" name="Tabela33" displayName="Tabela33" ref="A638:E645" totalsRowShown="0" headerRowDxfId="32" dataDxfId="31" tableBorderDxfId="30">
  <autoFilter ref="A638:E645"/>
  <tableColumns count="5">
    <tableColumn id="1" name="Nazwa jednostki" dataDxfId="29"/>
    <tableColumn id="3" name="Należności" dataDxfId="28"/>
    <tableColumn id="4" name="Zobowiązania" dataDxfId="27"/>
    <tableColumn id="5" name="Przychody" dataDxfId="26"/>
    <tableColumn id="6" name="Koszty" dataDxfId="2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stotne transakcje z podmiotami powiązanymi"/>
    </ext>
  </extLst>
</table>
</file>

<file path=xl/tables/table34.xml><?xml version="1.0" encoding="utf-8"?>
<table xmlns="http://schemas.openxmlformats.org/spreadsheetml/2006/main" id="36" name="Tabela34" displayName="Tabela34" ref="A652:C653" totalsRowShown="0" headerRowDxfId="24" dataDxfId="22" headerRowBorderDxfId="23" tableBorderDxfId="21">
  <autoFilter ref="A652:C653"/>
  <tableColumns count="3">
    <tableColumn id="1" name="Wyszczególnienie" dataDxfId="20"/>
    <tableColumn id="3" name="Stan zatrudnienia na koniec_x000a_ roku poprzedniego (osoby)" dataDxfId="19"/>
    <tableColumn id="4" name="Stan zatrudnienia na koniec _x000a_roku obrotowego (osoby)" dataDxfId="1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nformacja o stanie zatrudnienia (osoby)"/>
    </ext>
  </extLst>
</table>
</file>

<file path=xl/tables/table35.xml><?xml version="1.0" encoding="utf-8"?>
<table xmlns="http://schemas.openxmlformats.org/spreadsheetml/2006/main" id="37" name="Tabela35" displayName="Tabela35" ref="A658:E666" totalsRowShown="0" headerRowDxfId="17" dataDxfId="15" headerRowBorderDxfId="16" tableBorderDxfId="14">
  <autoFilter ref="A658:E666"/>
  <tableColumns count="5">
    <tableColumn id="1" name="L.p." dataDxfId="13"/>
    <tableColumn id="2" name="Opis zdarzenia" dataDxfId="12"/>
    <tableColumn id="3" name="Kwota" dataDxfId="11"/>
    <tableColumn id="4" name="Przyczyna ujęcia w sprawozdaniu finansowym roku obrotowego" dataDxfId="10"/>
    <tableColumn id="5" name="Wpływ na sprawozdanie finansowe" dataDxfId="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nformacje o znaczących zdarzeniach dotyczących lat ubiegłych "/>
    </ext>
  </extLst>
</table>
</file>

<file path=xl/tables/table36.xml><?xml version="1.0" encoding="utf-8"?>
<table xmlns="http://schemas.openxmlformats.org/spreadsheetml/2006/main" id="38" name="Tabela36" displayName="Tabela36" ref="A671:E679" totalsRowShown="0" headerRowDxfId="8" dataDxfId="6" headerRowBorderDxfId="7" tableBorderDxfId="5">
  <autoFilter ref="A671:E679"/>
  <tableColumns count="5">
    <tableColumn id="1" name="L.p." dataDxfId="4"/>
    <tableColumn id="2" name="Opis zdarzenia" dataDxfId="3"/>
    <tableColumn id="3" name="Kwota" dataDxfId="2"/>
    <tableColumn id="4" name="Przyczyna nieuwzględnienia w sprawozdaniu finansowym " dataDxfId="1"/>
    <tableColumn id="5" name="Wpływ na sprawozdanie finansowe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nformacje o znaczących zdarzeniach jakie nastąpiły po dniu bilansowym a nieuwzględnionych w sprawozdaniu finansowym"/>
    </ext>
  </extLst>
</table>
</file>

<file path=xl/tables/table4.xml><?xml version="1.0" encoding="utf-8"?>
<table xmlns="http://schemas.openxmlformats.org/spreadsheetml/2006/main" id="5" name="Tabela4" displayName="Tabela4" ref="A101:D104" totalsRowShown="0" headerRowDxfId="252" dataDxfId="250" headerRowBorderDxfId="251" tableBorderDxfId="249">
  <autoFilter ref="A101:D104"/>
  <tableColumns count="4">
    <tableColumn id="1" name="Treść" dataDxfId="248"/>
    <tableColumn id="2" name="Stan na początek roku" dataDxfId="247"/>
    <tableColumn id="3" name="Stan na koniec roku" dataDxfId="246"/>
    <tableColumn id="4" name="Uwagi" dataDxfId="24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ktualna wartość rynkowa środków trwałych, o ile jednostka dysponuje takimi informacjami"/>
    </ext>
  </extLst>
</table>
</file>

<file path=xl/tables/table5.xml><?xml version="1.0" encoding="utf-8"?>
<table xmlns="http://schemas.openxmlformats.org/spreadsheetml/2006/main" id="6" name="Tabela5" displayName="Tabela5" ref="A110:I114" totalsRowShown="0" headerRowDxfId="244" dataDxfId="242" headerRowBorderDxfId="243" tableBorderDxfId="241">
  <autoFilter ref="A110:I114"/>
  <tableColumns count="9">
    <tableColumn id="1" name="Treść" dataDxfId="240"/>
    <tableColumn id="2" name="Wartości niematerialne i prawne" dataDxfId="239"/>
    <tableColumn id="3" name="Rzeczowe aktywa trwałe" dataDxfId="238"/>
    <tableColumn id="4" name="Należności długoterminowe" dataDxfId="237"/>
    <tableColumn id="5" name="Nieruchomości inwestycyjne" dataDxfId="236"/>
    <tableColumn id="6" name="Wartość mienia zlikwidowanych jednostek" dataDxfId="235"/>
    <tableColumn id="7" name="Akcje i udziały" dataDxfId="234"/>
    <tableColumn id="8" name="Inne  papiery wartościowe" dataDxfId="233"/>
    <tableColumn id="9" name="Inne długoterminowe aktywa finansowe" dataDxfId="23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Odpisy aktualizujące wartość długoterminowych aktywów"/>
    </ext>
  </extLst>
</table>
</file>

<file path=xl/tables/table6.xml><?xml version="1.0" encoding="utf-8"?>
<table xmlns="http://schemas.openxmlformats.org/spreadsheetml/2006/main" id="7" name="Tabela6" displayName="Tabela6" ref="A119:C120" totalsRowShown="0" headerRowDxfId="231" dataDxfId="230" tableBorderDxfId="229">
  <autoFilter ref="A119:C120"/>
  <tableColumns count="3">
    <tableColumn id="1" name="Treść" dataDxfId="228"/>
    <tableColumn id="2" name="Stan na początek roku" dataDxfId="227">
      <calculatedColumnFormula>1799069.46-400806.81</calculatedColumnFormula>
    </tableColumn>
    <tableColumn id="3" name="Stan na koniec roku" dataDxfId="226">
      <calculatedColumnFormula>2348633.94-590023.97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Grunty użytkowane wieczyście "/>
    </ext>
  </extLst>
</table>
</file>

<file path=xl/tables/table7.xml><?xml version="1.0" encoding="utf-8"?>
<table xmlns="http://schemas.openxmlformats.org/spreadsheetml/2006/main" id="9" name="Tabela7" displayName="Tabela7" ref="A126:C133" totalsRowShown="0" headerRowDxfId="225" dataDxfId="223" headerRowBorderDxfId="224" tableBorderDxfId="222">
  <autoFilter ref="A126:C133"/>
  <tableColumns count="3">
    <tableColumn id="1" name="Wyszczególnienie" dataDxfId="221"/>
    <tableColumn id="3" name="Stan na początek roku" dataDxfId="220"/>
    <tableColumn id="4" name="Stan na koniec roku" dataDxfId="21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Wartość nieamortyzowanych lub nieumarzanych przez jednostkę środków trwałych, używanych na podstawie umów najmu, dzierżawy i innych umów, w tym z tytułu umów leasingu "/>
    </ext>
  </extLst>
</table>
</file>

<file path=xl/tables/table8.xml><?xml version="1.0" encoding="utf-8"?>
<table xmlns="http://schemas.openxmlformats.org/spreadsheetml/2006/main" id="10" name="Tabela8" displayName="Tabela8" ref="A139:H145" totalsRowShown="0" headerRowDxfId="218" dataDxfId="216" headerRowBorderDxfId="217" tableBorderDxfId="215">
  <autoFilter ref="A139:H145"/>
  <tableColumns count="8">
    <tableColumn id="1" name="Nazwa podmiotów" dataDxfId="214"/>
    <tableColumn id="3" name="Liczba udziałów / akcji" dataDxfId="213"/>
    <tableColumn id="4" name="Udział w kapitale własnym (%)" dataDxfId="212"/>
    <tableColumn id="5" name="Wartość brutto udziałów/ akcji" dataDxfId="211"/>
    <tableColumn id="6" name="Odpis" dataDxfId="210"/>
    <tableColumn id="7" name="Wartość bilansowa udziałów/akcji" dataDxfId="209"/>
    <tableColumn id="8" name="Zysk/(strata) netto za rok zakończony dnia 31 grudnia poprzedniego rok" dataDxfId="208"/>
    <tableColumn id="9" name="Kapitały własne na dzień 31 grudnia poprzedniego roku" dataDxfId="20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Liczba i wartość posiadanych akcji i udziałów"/>
    </ext>
  </extLst>
</table>
</file>

<file path=xl/tables/table9.xml><?xml version="1.0" encoding="utf-8"?>
<table xmlns="http://schemas.openxmlformats.org/spreadsheetml/2006/main" id="11" name="Tabela9" displayName="Tabela9" ref="A147:H153" totalsRowShown="0" headerRowDxfId="206" dataDxfId="204" headerRowBorderDxfId="205" tableBorderDxfId="203">
  <autoFilter ref="A147:H153"/>
  <tableColumns count="8">
    <tableColumn id="1" name="Nazwa podmiotów" dataDxfId="202"/>
    <tableColumn id="3" name="Liczba udziałów / akcji" dataDxfId="201"/>
    <tableColumn id="4" name="Udział w kapitale własnym (%)" dataDxfId="200"/>
    <tableColumn id="5" name="Wartość brutto udziałów/ akcji" dataDxfId="199"/>
    <tableColumn id="6" name="Odpis" dataDxfId="198"/>
    <tableColumn id="7" name="Wartość bilansowa udziałów/akcji" dataDxfId="197"/>
    <tableColumn id="8" name="Zysk/(strata) netto za rok zakończony dnia 31 grudnia poprzedniego rok" dataDxfId="196"/>
    <tableColumn id="9" name="Kapitały własne na dzień 31 grudnia poprzedniego roku" dataDxfId="19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Liczba i wartość posiadanych akcji i udziałów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89"/>
  <sheetViews>
    <sheetView tabSelected="1" topLeftCell="A459" zoomScaleNormal="100" workbookViewId="0">
      <selection activeCell="A472" sqref="A472"/>
    </sheetView>
  </sheetViews>
  <sheetFormatPr defaultRowHeight="13.5" x14ac:dyDescent="0.2"/>
  <cols>
    <col min="1" max="1" width="31.42578125" style="6" customWidth="1"/>
    <col min="2" max="2" width="25.28515625" style="6" customWidth="1"/>
    <col min="3" max="3" width="26.28515625" style="6" customWidth="1"/>
    <col min="4" max="4" width="40.28515625" style="6" customWidth="1"/>
    <col min="5" max="5" width="37.5703125" style="6" customWidth="1"/>
    <col min="6" max="6" width="25.42578125" style="6" customWidth="1"/>
    <col min="7" max="7" width="17.5703125" style="6" customWidth="1"/>
    <col min="8" max="8" width="14" style="6" customWidth="1"/>
    <col min="9" max="9" width="16.7109375" style="6" customWidth="1"/>
    <col min="10" max="10" width="14.85546875" style="6" bestFit="1" customWidth="1"/>
    <col min="11" max="11" width="18.28515625" style="6" customWidth="1"/>
    <col min="12" max="16384" width="9.140625" style="6"/>
  </cols>
  <sheetData>
    <row r="1" spans="1:9" x14ac:dyDescent="0.2">
      <c r="A1" s="19" t="s">
        <v>0</v>
      </c>
    </row>
    <row r="2" spans="1:9" s="1" customFormat="1" ht="15" customHeight="1" x14ac:dyDescent="0.3">
      <c r="A2" s="592" t="s">
        <v>1</v>
      </c>
      <c r="B2" s="592"/>
      <c r="C2" s="592"/>
      <c r="D2" s="592"/>
      <c r="E2" s="592"/>
      <c r="G2" s="2"/>
      <c r="H2" s="2"/>
      <c r="I2" s="2"/>
    </row>
    <row r="3" spans="1:9" s="1" customFormat="1" ht="17.25" customHeight="1" x14ac:dyDescent="0.2">
      <c r="A3" s="592"/>
      <c r="B3" s="592"/>
      <c r="C3" s="592"/>
      <c r="D3" s="592"/>
      <c r="E3" s="592"/>
    </row>
    <row r="4" spans="1:9" s="5" customFormat="1" ht="15" x14ac:dyDescent="0.25">
      <c r="A4" s="3"/>
      <c r="B4" s="4"/>
      <c r="C4" s="4"/>
      <c r="D4" s="598"/>
      <c r="E4" s="598"/>
    </row>
    <row r="5" spans="1:9" ht="15" customHeight="1" x14ac:dyDescent="0.2">
      <c r="A5" s="599" t="s">
        <v>2</v>
      </c>
      <c r="B5" s="599"/>
      <c r="C5" s="599"/>
      <c r="D5" s="599"/>
      <c r="E5" s="599"/>
      <c r="F5" s="599"/>
      <c r="G5" s="599"/>
      <c r="H5" s="599"/>
      <c r="I5" s="599"/>
    </row>
    <row r="6" spans="1:9" ht="14.25" thickBot="1" x14ac:dyDescent="0.25">
      <c r="A6" s="600"/>
      <c r="B6" s="600"/>
      <c r="C6" s="600"/>
      <c r="D6" s="600"/>
      <c r="E6" s="600"/>
      <c r="F6" s="600"/>
      <c r="G6" s="600"/>
      <c r="H6" s="600"/>
      <c r="I6" s="600"/>
    </row>
    <row r="7" spans="1:9" ht="15" customHeight="1" thickBot="1" x14ac:dyDescent="0.25">
      <c r="A7" s="595" t="s">
        <v>3</v>
      </c>
      <c r="B7" s="596"/>
      <c r="C7" s="596"/>
      <c r="D7" s="596"/>
      <c r="E7" s="596"/>
      <c r="F7" s="596"/>
      <c r="G7" s="596"/>
      <c r="H7" s="596"/>
      <c r="I7" s="597"/>
    </row>
    <row r="8" spans="1:9" ht="102.75" customHeight="1" x14ac:dyDescent="0.2">
      <c r="A8" s="131" t="s">
        <v>4</v>
      </c>
      <c r="B8" s="132" t="s">
        <v>5</v>
      </c>
      <c r="C8" s="133" t="s">
        <v>6</v>
      </c>
      <c r="D8" s="132" t="s">
        <v>7</v>
      </c>
      <c r="E8" s="134" t="s">
        <v>8</v>
      </c>
      <c r="F8" s="135" t="s">
        <v>9</v>
      </c>
      <c r="G8" s="135" t="s">
        <v>10</v>
      </c>
      <c r="H8" s="135" t="s">
        <v>11</v>
      </c>
      <c r="I8" s="136" t="s">
        <v>12</v>
      </c>
    </row>
    <row r="9" spans="1:9" s="7" customFormat="1" ht="12.75" customHeight="1" x14ac:dyDescent="0.2">
      <c r="A9" s="137" t="s">
        <v>13</v>
      </c>
      <c r="B9" s="137"/>
      <c r="C9" s="137"/>
      <c r="D9" s="137"/>
      <c r="E9" s="137"/>
      <c r="F9" s="137"/>
      <c r="G9" s="137"/>
      <c r="H9" s="137"/>
      <c r="I9" s="137"/>
    </row>
    <row r="10" spans="1:9" s="7" customFormat="1" ht="12.75" x14ac:dyDescent="0.2">
      <c r="A10" s="138" t="s">
        <v>14</v>
      </c>
      <c r="B10" s="21">
        <f>463684179.87+1799069.46+5846011.8+254816.26+1336600.7</f>
        <v>472920678.08999997</v>
      </c>
      <c r="C10" s="21">
        <v>5846011.7999999998</v>
      </c>
      <c r="D10" s="21">
        <f>87640594.83+292761518.16+305000+167762.29-15444793.85</f>
        <v>365430081.43000001</v>
      </c>
      <c r="E10" s="21">
        <f>69984.98+1415723.51+1516147.35+12078</f>
        <v>3013933.84</v>
      </c>
      <c r="F10" s="21">
        <v>302705.8</v>
      </c>
      <c r="G10" s="21">
        <f>6231319.71+282101.08+8212806.5</f>
        <v>14726227.289999999</v>
      </c>
      <c r="H10" s="21">
        <v>159065882.13</v>
      </c>
      <c r="I10" s="139">
        <f>B10+SUM(D10:H10)</f>
        <v>1015459508.5799999</v>
      </c>
    </row>
    <row r="11" spans="1:9" x14ac:dyDescent="0.2">
      <c r="A11" s="138" t="s">
        <v>15</v>
      </c>
      <c r="B11" s="21">
        <f>SUM(B12:B14)</f>
        <v>17574743.080000006</v>
      </c>
      <c r="C11" s="21">
        <f t="shared" ref="C11:I11" si="0">SUM(C12:C14)</f>
        <v>23249.55</v>
      </c>
      <c r="D11" s="21">
        <f t="shared" si="0"/>
        <v>6914515.1799999997</v>
      </c>
      <c r="E11" s="21">
        <f t="shared" si="0"/>
        <v>68543.73</v>
      </c>
      <c r="F11" s="21">
        <f t="shared" si="0"/>
        <v>0</v>
      </c>
      <c r="G11" s="21">
        <f t="shared" si="0"/>
        <v>1213418.1000000001</v>
      </c>
      <c r="H11" s="21">
        <f t="shared" si="0"/>
        <v>51408370.259999998</v>
      </c>
      <c r="I11" s="139">
        <f t="shared" si="0"/>
        <v>77179590.349999994</v>
      </c>
    </row>
    <row r="12" spans="1:9" x14ac:dyDescent="0.2">
      <c r="A12" s="140" t="s">
        <v>16</v>
      </c>
      <c r="B12" s="22">
        <f>1479.2+422.27+450869.9</f>
        <v>452771.37</v>
      </c>
      <c r="C12" s="141"/>
      <c r="D12" s="22">
        <f>20531</f>
        <v>20531</v>
      </c>
      <c r="E12" s="141"/>
      <c r="F12" s="141"/>
      <c r="G12" s="22">
        <f>313791.62</f>
        <v>313791.62</v>
      </c>
      <c r="H12" s="22"/>
      <c r="I12" s="142">
        <f>B12+SUM(D12:H12)</f>
        <v>787093.99</v>
      </c>
    </row>
    <row r="13" spans="1:9" x14ac:dyDescent="0.2">
      <c r="A13" s="140" t="s">
        <v>17</v>
      </c>
      <c r="B13" s="22">
        <f>23249.55+551354.11+17000139.42-1479.2-422.27-450869.9</f>
        <v>17121971.710000005</v>
      </c>
      <c r="C13" s="22">
        <v>23249.55</v>
      </c>
      <c r="D13" s="22">
        <f>200902+6673082.18+20000</f>
        <v>6893984.1799999997</v>
      </c>
      <c r="E13" s="22">
        <f>68543.73</f>
        <v>68543.73</v>
      </c>
      <c r="F13" s="141"/>
      <c r="G13" s="22">
        <f>773448.2+28700+97478.28</f>
        <v>899626.48</v>
      </c>
      <c r="H13" s="22">
        <v>51408370.259999998</v>
      </c>
      <c r="I13" s="142">
        <f>B13+SUM(D13:H13)</f>
        <v>76392496.359999999</v>
      </c>
    </row>
    <row r="14" spans="1:9" x14ac:dyDescent="0.2">
      <c r="A14" s="140" t="s">
        <v>18</v>
      </c>
      <c r="B14" s="22"/>
      <c r="C14" s="141"/>
      <c r="D14" s="22"/>
      <c r="E14" s="22"/>
      <c r="F14" s="22"/>
      <c r="G14" s="22"/>
      <c r="H14" s="22"/>
      <c r="I14" s="142">
        <f>B14+SUM(D14:H14)</f>
        <v>0</v>
      </c>
    </row>
    <row r="15" spans="1:9" x14ac:dyDescent="0.2">
      <c r="A15" s="138" t="s">
        <v>19</v>
      </c>
      <c r="B15" s="21">
        <f>SUM(B16:B17)</f>
        <v>7078044.4900000002</v>
      </c>
      <c r="C15" s="21">
        <f t="shared" ref="C15:H15" si="1">SUM(C16:C17)</f>
        <v>334155.15000000002</v>
      </c>
      <c r="D15" s="21">
        <f t="shared" si="1"/>
        <v>0</v>
      </c>
      <c r="E15" s="21">
        <f t="shared" si="1"/>
        <v>15157.57</v>
      </c>
      <c r="F15" s="21">
        <f t="shared" si="1"/>
        <v>0</v>
      </c>
      <c r="G15" s="21">
        <f t="shared" si="1"/>
        <v>180017.3</v>
      </c>
      <c r="H15" s="21">
        <f t="shared" si="1"/>
        <v>27590035.699999999</v>
      </c>
      <c r="I15" s="139">
        <f>SUM(I16:I17)</f>
        <v>34863255.060000002</v>
      </c>
    </row>
    <row r="16" spans="1:9" x14ac:dyDescent="0.2">
      <c r="A16" s="140" t="s">
        <v>20</v>
      </c>
      <c r="B16" s="22">
        <f>4211.2</f>
        <v>4211.2</v>
      </c>
      <c r="C16" s="141"/>
      <c r="D16" s="22">
        <v>0</v>
      </c>
      <c r="E16" s="22">
        <f>11173.57</f>
        <v>11173.57</v>
      </c>
      <c r="F16" s="22">
        <v>0</v>
      </c>
      <c r="G16" s="22">
        <f>168363.3+11654</f>
        <v>180017.3</v>
      </c>
      <c r="H16" s="141"/>
      <c r="I16" s="142">
        <f>B16+SUM(D16:H16)</f>
        <v>195402.07</v>
      </c>
    </row>
    <row r="17" spans="1:10" x14ac:dyDescent="0.2">
      <c r="A17" s="140" t="s">
        <v>17</v>
      </c>
      <c r="B17" s="22">
        <f>6742099.71+1789.63+334155.15-4211.2</f>
        <v>7073833.29</v>
      </c>
      <c r="C17" s="22">
        <v>334155.15000000002</v>
      </c>
      <c r="D17" s="22">
        <v>0</v>
      </c>
      <c r="E17" s="22">
        <v>3984</v>
      </c>
      <c r="F17" s="141"/>
      <c r="G17" s="22"/>
      <c r="H17" s="22">
        <v>27590035.699999999</v>
      </c>
      <c r="I17" s="142">
        <f>B17+SUM(D17:H17)</f>
        <v>34667852.990000002</v>
      </c>
    </row>
    <row r="18" spans="1:10" x14ac:dyDescent="0.2">
      <c r="A18" s="138" t="s">
        <v>21</v>
      </c>
      <c r="B18" s="21">
        <f t="shared" ref="B18:I18" si="2">B10+B11-B15</f>
        <v>483417376.67999995</v>
      </c>
      <c r="C18" s="21">
        <f t="shared" si="2"/>
        <v>5535106.1999999993</v>
      </c>
      <c r="D18" s="21">
        <f t="shared" si="2"/>
        <v>372344596.61000001</v>
      </c>
      <c r="E18" s="21">
        <f t="shared" si="2"/>
        <v>3067320</v>
      </c>
      <c r="F18" s="21">
        <f t="shared" si="2"/>
        <v>302705.8</v>
      </c>
      <c r="G18" s="21">
        <f t="shared" si="2"/>
        <v>15759628.089999998</v>
      </c>
      <c r="H18" s="21">
        <f t="shared" si="2"/>
        <v>182884216.69</v>
      </c>
      <c r="I18" s="139">
        <f t="shared" si="2"/>
        <v>1057775843.8699999</v>
      </c>
    </row>
    <row r="19" spans="1:10" x14ac:dyDescent="0.2">
      <c r="A19" s="143" t="s">
        <v>22</v>
      </c>
      <c r="B19" s="143"/>
      <c r="C19" s="143"/>
      <c r="D19" s="143"/>
      <c r="E19" s="143"/>
      <c r="F19" s="143"/>
      <c r="G19" s="143"/>
      <c r="H19" s="143"/>
      <c r="I19" s="143"/>
    </row>
    <row r="20" spans="1:10" x14ac:dyDescent="0.2">
      <c r="A20" s="138" t="s">
        <v>23</v>
      </c>
      <c r="B20" s="21">
        <v>1992223.77</v>
      </c>
      <c r="C20" s="21">
        <v>0</v>
      </c>
      <c r="D20" s="21">
        <f>27255535.3+122087041.09+158219.58-11033757.76</f>
        <v>138467038.21000004</v>
      </c>
      <c r="E20" s="21">
        <f>29394+1383865.56+11173.57+1246415.47+12078</f>
        <v>2682926.6</v>
      </c>
      <c r="F20" s="21">
        <v>301455.96999999997</v>
      </c>
      <c r="G20" s="21">
        <v>13372876.73</v>
      </c>
      <c r="H20" s="21">
        <v>0</v>
      </c>
      <c r="I20" s="139">
        <f>B20+SUM(D20:H20)</f>
        <v>156816521.28000003</v>
      </c>
    </row>
    <row r="21" spans="1:10" x14ac:dyDescent="0.2">
      <c r="A21" s="138" t="s">
        <v>15</v>
      </c>
      <c r="B21" s="21">
        <f>SUM(B22:B24)</f>
        <v>189217.16</v>
      </c>
      <c r="C21" s="21">
        <f t="shared" ref="C21:I21" si="3">SUM(C22:C24)</f>
        <v>0</v>
      </c>
      <c r="D21" s="21">
        <f t="shared" si="3"/>
        <v>13503256.139999999</v>
      </c>
      <c r="E21" s="21">
        <f t="shared" si="3"/>
        <v>88962.920000000013</v>
      </c>
      <c r="F21" s="21">
        <f t="shared" si="3"/>
        <v>1249.83</v>
      </c>
      <c r="G21" s="21">
        <f t="shared" si="3"/>
        <v>1768342.08</v>
      </c>
      <c r="H21" s="21">
        <f t="shared" si="3"/>
        <v>0</v>
      </c>
      <c r="I21" s="139">
        <f t="shared" si="3"/>
        <v>15551028.129999999</v>
      </c>
    </row>
    <row r="22" spans="1:10" x14ac:dyDescent="0.2">
      <c r="A22" s="140" t="s">
        <v>24</v>
      </c>
      <c r="B22" s="22">
        <v>189217.16</v>
      </c>
      <c r="C22" s="22"/>
      <c r="D22" s="22">
        <f>1843191.52+12347455.1+7625.04-695015.52</f>
        <v>13503256.139999999</v>
      </c>
      <c r="E22" s="22">
        <f>4899+9013.1+75050.82</f>
        <v>88962.920000000013</v>
      </c>
      <c r="F22" s="22">
        <v>1249.83</v>
      </c>
      <c r="G22" s="22">
        <f>668567.06</f>
        <v>668567.06000000006</v>
      </c>
      <c r="H22" s="141"/>
      <c r="I22" s="142">
        <f>B22+SUM(D22:H22)</f>
        <v>14451253.109999999</v>
      </c>
    </row>
    <row r="23" spans="1:10" x14ac:dyDescent="0.2">
      <c r="A23" s="140" t="s">
        <v>17</v>
      </c>
      <c r="B23" s="141"/>
      <c r="C23" s="141"/>
      <c r="D23" s="22"/>
      <c r="E23" s="22"/>
      <c r="F23" s="141"/>
      <c r="G23" s="22">
        <f>1087239.82+13332-796.8</f>
        <v>1099775.02</v>
      </c>
      <c r="H23" s="141"/>
      <c r="I23" s="142">
        <f>B23+SUM(D23:H23)</f>
        <v>1099775.02</v>
      </c>
    </row>
    <row r="24" spans="1:10" x14ac:dyDescent="0.2">
      <c r="A24" s="140" t="s">
        <v>18</v>
      </c>
      <c r="B24" s="141"/>
      <c r="C24" s="141"/>
      <c r="D24" s="22"/>
      <c r="E24" s="141"/>
      <c r="F24" s="141"/>
      <c r="G24" s="141"/>
      <c r="H24" s="141"/>
      <c r="I24" s="142">
        <f>B24+SUM(D24:H24)</f>
        <v>0</v>
      </c>
    </row>
    <row r="25" spans="1:10" x14ac:dyDescent="0.2">
      <c r="A25" s="138" t="s">
        <v>19</v>
      </c>
      <c r="B25" s="21">
        <f>SUM(B26:B27)</f>
        <v>0</v>
      </c>
      <c r="C25" s="21">
        <f t="shared" ref="C25:I25" si="4">SUM(C26:C27)</f>
        <v>0</v>
      </c>
      <c r="D25" s="21">
        <f t="shared" si="4"/>
        <v>3009457.59</v>
      </c>
      <c r="E25" s="21">
        <f t="shared" si="4"/>
        <v>14360.77</v>
      </c>
      <c r="F25" s="21">
        <f t="shared" si="4"/>
        <v>0</v>
      </c>
      <c r="G25" s="21">
        <f t="shared" si="4"/>
        <v>180017.3</v>
      </c>
      <c r="H25" s="21">
        <f t="shared" si="4"/>
        <v>0</v>
      </c>
      <c r="I25" s="139">
        <f t="shared" si="4"/>
        <v>3203835.66</v>
      </c>
      <c r="J25" s="6" t="s">
        <v>25</v>
      </c>
    </row>
    <row r="26" spans="1:10" x14ac:dyDescent="0.2">
      <c r="A26" s="140" t="s">
        <v>20</v>
      </c>
      <c r="B26" s="141"/>
      <c r="C26" s="141"/>
      <c r="D26" s="22">
        <v>0</v>
      </c>
      <c r="E26" s="22">
        <f>E16</f>
        <v>11173.57</v>
      </c>
      <c r="F26" s="22">
        <v>0</v>
      </c>
      <c r="G26" s="22">
        <f>G16</f>
        <v>180017.3</v>
      </c>
      <c r="H26" s="141"/>
      <c r="I26" s="142">
        <f>B26+SUM(D26:H26)</f>
        <v>191190.87</v>
      </c>
    </row>
    <row r="27" spans="1:10" x14ac:dyDescent="0.2">
      <c r="A27" s="140" t="s">
        <v>17</v>
      </c>
      <c r="B27" s="22">
        <v>0</v>
      </c>
      <c r="C27" s="141"/>
      <c r="D27" s="22">
        <v>3009457.59</v>
      </c>
      <c r="E27" s="22">
        <f>3187.2</f>
        <v>3187.2</v>
      </c>
      <c r="F27" s="141"/>
      <c r="G27" s="22"/>
      <c r="H27" s="22"/>
      <c r="I27" s="142">
        <f>B27+SUM(D27:H27)</f>
        <v>3012644.79</v>
      </c>
    </row>
    <row r="28" spans="1:10" x14ac:dyDescent="0.2">
      <c r="A28" s="138" t="s">
        <v>21</v>
      </c>
      <c r="B28" s="21">
        <f>B20+B21-B25</f>
        <v>2181440.9300000002</v>
      </c>
      <c r="C28" s="21">
        <f t="shared" ref="C28:I28" si="5">C20+C21-C25</f>
        <v>0</v>
      </c>
      <c r="D28" s="21">
        <f t="shared" si="5"/>
        <v>148960836.76000002</v>
      </c>
      <c r="E28" s="21">
        <f t="shared" si="5"/>
        <v>2757528.75</v>
      </c>
      <c r="F28" s="21">
        <f t="shared" si="5"/>
        <v>302705.8</v>
      </c>
      <c r="G28" s="21">
        <f t="shared" si="5"/>
        <v>14961201.51</v>
      </c>
      <c r="H28" s="21">
        <f t="shared" si="5"/>
        <v>0</v>
      </c>
      <c r="I28" s="139">
        <f t="shared" si="5"/>
        <v>169163713.75000003</v>
      </c>
    </row>
    <row r="29" spans="1:10" x14ac:dyDescent="0.2">
      <c r="A29" s="143" t="s">
        <v>26</v>
      </c>
      <c r="B29" s="143"/>
      <c r="C29" s="143"/>
      <c r="D29" s="143"/>
      <c r="E29" s="143"/>
      <c r="F29" s="143"/>
      <c r="G29" s="143"/>
      <c r="H29" s="143"/>
      <c r="I29" s="143"/>
    </row>
    <row r="30" spans="1:10" x14ac:dyDescent="0.2">
      <c r="A30" s="138" t="s">
        <v>23</v>
      </c>
      <c r="B30" s="21">
        <v>254816.26</v>
      </c>
      <c r="C30" s="21">
        <v>254816.26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139">
        <f>B30+SUM(D30:H30)</f>
        <v>254816.26</v>
      </c>
    </row>
    <row r="31" spans="1:10" x14ac:dyDescent="0.2">
      <c r="A31" s="140" t="s">
        <v>27</v>
      </c>
      <c r="B31" s="22">
        <v>55457.98</v>
      </c>
      <c r="C31" s="22">
        <v>55457.98</v>
      </c>
      <c r="D31" s="22"/>
      <c r="E31" s="22"/>
      <c r="F31" s="22"/>
      <c r="G31" s="22"/>
      <c r="H31" s="141"/>
      <c r="I31" s="142">
        <f>B31+SUM(D31:H31)</f>
        <v>55457.98</v>
      </c>
    </row>
    <row r="32" spans="1:10" x14ac:dyDescent="0.2">
      <c r="A32" s="140" t="s">
        <v>28</v>
      </c>
      <c r="B32" s="144">
        <v>244133.44</v>
      </c>
      <c r="C32" s="144">
        <v>244133.44</v>
      </c>
      <c r="D32" s="144"/>
      <c r="E32" s="144"/>
      <c r="F32" s="144"/>
      <c r="G32" s="144"/>
      <c r="H32" s="145"/>
      <c r="I32" s="142">
        <f>B32+SUM(D32:H32)</f>
        <v>244133.44</v>
      </c>
    </row>
    <row r="33" spans="1:9" x14ac:dyDescent="0.2">
      <c r="A33" s="146" t="s">
        <v>21</v>
      </c>
      <c r="B33" s="147">
        <f>B30+B31-B32</f>
        <v>66140.799999999988</v>
      </c>
      <c r="C33" s="147">
        <f t="shared" ref="C33:I33" si="6">C30+C31-C32</f>
        <v>66140.799999999988</v>
      </c>
      <c r="D33" s="147">
        <f t="shared" si="6"/>
        <v>0</v>
      </c>
      <c r="E33" s="147">
        <f t="shared" si="6"/>
        <v>0</v>
      </c>
      <c r="F33" s="147">
        <f t="shared" si="6"/>
        <v>0</v>
      </c>
      <c r="G33" s="147">
        <f t="shared" si="6"/>
        <v>0</v>
      </c>
      <c r="H33" s="147">
        <f t="shared" si="6"/>
        <v>0</v>
      </c>
      <c r="I33" s="148">
        <f t="shared" si="6"/>
        <v>66140.799999999988</v>
      </c>
    </row>
    <row r="34" spans="1:9" x14ac:dyDescent="0.2">
      <c r="A34" s="137" t="s">
        <v>29</v>
      </c>
      <c r="B34" s="137"/>
      <c r="C34" s="137"/>
      <c r="D34" s="137"/>
      <c r="E34" s="137"/>
      <c r="F34" s="137"/>
      <c r="G34" s="137"/>
      <c r="H34" s="137"/>
      <c r="I34" s="137"/>
    </row>
    <row r="35" spans="1:9" x14ac:dyDescent="0.2">
      <c r="A35" s="138" t="s">
        <v>23</v>
      </c>
      <c r="B35" s="21">
        <f>B10-B20-B30</f>
        <v>470673638.06</v>
      </c>
      <c r="C35" s="21">
        <f t="shared" ref="C35:I35" si="7">C10-C20-C30</f>
        <v>5591195.54</v>
      </c>
      <c r="D35" s="21">
        <f>D10-D20-D30</f>
        <v>226963043.21999997</v>
      </c>
      <c r="E35" s="21">
        <f t="shared" si="7"/>
        <v>331007.23999999976</v>
      </c>
      <c r="F35" s="21">
        <f t="shared" si="7"/>
        <v>1249.8300000000163</v>
      </c>
      <c r="G35" s="21">
        <f t="shared" si="7"/>
        <v>1353350.5599999987</v>
      </c>
      <c r="H35" s="21">
        <f t="shared" si="7"/>
        <v>159065882.13</v>
      </c>
      <c r="I35" s="139">
        <f t="shared" si="7"/>
        <v>858388171.03999996</v>
      </c>
    </row>
    <row r="36" spans="1:9" x14ac:dyDescent="0.2">
      <c r="A36" s="149" t="s">
        <v>21</v>
      </c>
      <c r="B36" s="150">
        <f>B18-B28-B33</f>
        <v>481169794.94999993</v>
      </c>
      <c r="C36" s="150">
        <f t="shared" ref="C36:I36" si="8">C18-C28-C33</f>
        <v>5468965.3999999994</v>
      </c>
      <c r="D36" s="150">
        <f t="shared" si="8"/>
        <v>223383759.84999999</v>
      </c>
      <c r="E36" s="150">
        <f t="shared" si="8"/>
        <v>309791.25</v>
      </c>
      <c r="F36" s="150">
        <f t="shared" si="8"/>
        <v>0</v>
      </c>
      <c r="G36" s="150">
        <f t="shared" si="8"/>
        <v>798426.57999999821</v>
      </c>
      <c r="H36" s="150">
        <f t="shared" si="8"/>
        <v>182884216.69</v>
      </c>
      <c r="I36" s="151">
        <f t="shared" si="8"/>
        <v>888545989.31999993</v>
      </c>
    </row>
    <row r="37" spans="1:9" x14ac:dyDescent="0.2">
      <c r="A37" s="8"/>
      <c r="B37" s="9"/>
      <c r="C37" s="9"/>
      <c r="D37" s="9"/>
      <c r="E37" s="9"/>
      <c r="F37" s="9"/>
      <c r="G37" s="9"/>
      <c r="H37" s="9"/>
      <c r="I37" s="9"/>
    </row>
    <row r="38" spans="1:9" ht="15" x14ac:dyDescent="0.25">
      <c r="A38" s="23" t="s">
        <v>30</v>
      </c>
      <c r="B38" s="23"/>
      <c r="C38" s="20"/>
    </row>
    <row r="39" spans="1:9" x14ac:dyDescent="0.2">
      <c r="A39" s="24"/>
      <c r="B39" s="24"/>
      <c r="C39" s="20"/>
    </row>
    <row r="40" spans="1:9" ht="47.25" customHeight="1" x14ac:dyDescent="0.2">
      <c r="A40" s="152" t="s">
        <v>31</v>
      </c>
      <c r="B40" s="152" t="s">
        <v>32</v>
      </c>
    </row>
    <row r="41" spans="1:9" x14ac:dyDescent="0.2">
      <c r="A41" s="153" t="s">
        <v>13</v>
      </c>
      <c r="B41" s="154"/>
    </row>
    <row r="42" spans="1:9" x14ac:dyDescent="0.2">
      <c r="A42" s="155" t="s">
        <v>14</v>
      </c>
      <c r="B42" s="156">
        <v>1150822.5</v>
      </c>
    </row>
    <row r="43" spans="1:9" x14ac:dyDescent="0.2">
      <c r="A43" s="155" t="s">
        <v>15</v>
      </c>
      <c r="B43" s="156">
        <f>SUM(B44:B45)</f>
        <v>9608.41</v>
      </c>
    </row>
    <row r="44" spans="1:9" x14ac:dyDescent="0.2">
      <c r="A44" s="157" t="s">
        <v>16</v>
      </c>
      <c r="B44" s="158">
        <v>0</v>
      </c>
    </row>
    <row r="45" spans="1:9" x14ac:dyDescent="0.2">
      <c r="A45" s="157" t="s">
        <v>17</v>
      </c>
      <c r="B45" s="158">
        <v>9608.41</v>
      </c>
    </row>
    <row r="46" spans="1:9" x14ac:dyDescent="0.2">
      <c r="A46" s="155" t="s">
        <v>19</v>
      </c>
      <c r="B46" s="156">
        <f>SUM(B47:B48)</f>
        <v>0</v>
      </c>
    </row>
    <row r="47" spans="1:9" x14ac:dyDescent="0.2">
      <c r="A47" s="157" t="s">
        <v>20</v>
      </c>
      <c r="B47" s="158"/>
    </row>
    <row r="48" spans="1:9" x14ac:dyDescent="0.2">
      <c r="A48" s="157" t="s">
        <v>17</v>
      </c>
      <c r="B48" s="158">
        <v>0</v>
      </c>
    </row>
    <row r="49" spans="1:2" x14ac:dyDescent="0.2">
      <c r="A49" s="155" t="s">
        <v>33</v>
      </c>
      <c r="B49" s="156">
        <f>B42+B43-B46</f>
        <v>1160430.9099999999</v>
      </c>
    </row>
    <row r="50" spans="1:2" x14ac:dyDescent="0.2">
      <c r="A50" s="153" t="s">
        <v>22</v>
      </c>
      <c r="B50" s="154"/>
    </row>
    <row r="51" spans="1:2" x14ac:dyDescent="0.2">
      <c r="A51" s="155" t="s">
        <v>23</v>
      </c>
      <c r="B51" s="156">
        <f>621784.59+502015.91</f>
        <v>1123800.5</v>
      </c>
    </row>
    <row r="52" spans="1:2" x14ac:dyDescent="0.2">
      <c r="A52" s="155" t="s">
        <v>15</v>
      </c>
      <c r="B52" s="156">
        <f>SUM(B53:B54)</f>
        <v>36630.410000000003</v>
      </c>
    </row>
    <row r="53" spans="1:2" x14ac:dyDescent="0.2">
      <c r="A53" s="157" t="s">
        <v>24</v>
      </c>
      <c r="B53" s="158">
        <v>27022</v>
      </c>
    </row>
    <row r="54" spans="1:2" x14ac:dyDescent="0.2">
      <c r="A54" s="157" t="s">
        <v>17</v>
      </c>
      <c r="B54" s="158">
        <v>9608.41</v>
      </c>
    </row>
    <row r="55" spans="1:2" x14ac:dyDescent="0.2">
      <c r="A55" s="155" t="s">
        <v>19</v>
      </c>
      <c r="B55" s="156">
        <f>SUM(B56:B57)</f>
        <v>0</v>
      </c>
    </row>
    <row r="56" spans="1:2" x14ac:dyDescent="0.2">
      <c r="A56" s="157" t="s">
        <v>20</v>
      </c>
      <c r="B56" s="158"/>
    </row>
    <row r="57" spans="1:2" x14ac:dyDescent="0.2">
      <c r="A57" s="159" t="s">
        <v>17</v>
      </c>
      <c r="B57" s="160">
        <v>0</v>
      </c>
    </row>
    <row r="58" spans="1:2" x14ac:dyDescent="0.2">
      <c r="A58" s="161" t="s">
        <v>21</v>
      </c>
      <c r="B58" s="162">
        <f>B51+B52-B55</f>
        <v>1160430.9099999999</v>
      </c>
    </row>
    <row r="59" spans="1:2" x14ac:dyDescent="0.2">
      <c r="A59" s="163" t="s">
        <v>26</v>
      </c>
      <c r="B59" s="154"/>
    </row>
    <row r="60" spans="1:2" x14ac:dyDescent="0.2">
      <c r="A60" s="155" t="s">
        <v>23</v>
      </c>
      <c r="B60" s="156">
        <v>0</v>
      </c>
    </row>
    <row r="61" spans="1:2" x14ac:dyDescent="0.2">
      <c r="A61" s="157" t="s">
        <v>27</v>
      </c>
      <c r="B61" s="158"/>
    </row>
    <row r="62" spans="1:2" x14ac:dyDescent="0.2">
      <c r="A62" s="157" t="s">
        <v>28</v>
      </c>
      <c r="B62" s="158"/>
    </row>
    <row r="63" spans="1:2" x14ac:dyDescent="0.2">
      <c r="A63" s="155" t="s">
        <v>33</v>
      </c>
      <c r="B63" s="156">
        <f>B60+B61-B62</f>
        <v>0</v>
      </c>
    </row>
    <row r="64" spans="1:2" x14ac:dyDescent="0.2">
      <c r="A64" s="153" t="s">
        <v>29</v>
      </c>
      <c r="B64" s="154"/>
    </row>
    <row r="65" spans="1:5" x14ac:dyDescent="0.2">
      <c r="A65" s="155" t="s">
        <v>23</v>
      </c>
      <c r="B65" s="156">
        <f>B42-B51-B60</f>
        <v>27022</v>
      </c>
    </row>
    <row r="66" spans="1:5" x14ac:dyDescent="0.2">
      <c r="A66" s="164" t="s">
        <v>21</v>
      </c>
      <c r="B66" s="165">
        <f>B49-B58-B63</f>
        <v>0</v>
      </c>
    </row>
    <row r="74" spans="1:5" ht="15" x14ac:dyDescent="0.25">
      <c r="A74" s="593" t="s">
        <v>34</v>
      </c>
      <c r="B74" s="594"/>
      <c r="C74" s="594"/>
      <c r="D74" s="594"/>
      <c r="E74" s="594"/>
    </row>
    <row r="75" spans="1:5" x14ac:dyDescent="0.2">
      <c r="A75" s="25"/>
      <c r="B75" s="26"/>
      <c r="C75" s="26"/>
      <c r="D75" s="26"/>
      <c r="E75" s="26"/>
    </row>
    <row r="76" spans="1:5" ht="127.5" customHeight="1" thickBot="1" x14ac:dyDescent="0.25">
      <c r="A76" s="166" t="s">
        <v>35</v>
      </c>
      <c r="B76" s="167" t="s">
        <v>36</v>
      </c>
      <c r="C76" s="167" t="s">
        <v>37</v>
      </c>
      <c r="D76" s="167" t="s">
        <v>38</v>
      </c>
      <c r="E76" s="168" t="s">
        <v>39</v>
      </c>
    </row>
    <row r="77" spans="1:5" ht="14.25" thickBot="1" x14ac:dyDescent="0.25">
      <c r="A77" s="169" t="s">
        <v>13</v>
      </c>
      <c r="B77" s="170"/>
      <c r="C77" s="170"/>
      <c r="D77" s="170"/>
      <c r="E77" s="171"/>
    </row>
    <row r="78" spans="1:5" ht="25.5" x14ac:dyDescent="0.2">
      <c r="A78" s="172" t="s">
        <v>40</v>
      </c>
      <c r="B78" s="173"/>
      <c r="C78" s="173">
        <v>167762.29</v>
      </c>
      <c r="D78" s="173"/>
      <c r="E78" s="174">
        <f>B78+C78+D78</f>
        <v>167762.29</v>
      </c>
    </row>
    <row r="79" spans="1:5" x14ac:dyDescent="0.2">
      <c r="A79" s="175" t="s">
        <v>27</v>
      </c>
      <c r="B79" s="176">
        <f>SUM(B80:B81)</f>
        <v>0</v>
      </c>
      <c r="C79" s="176">
        <f>SUM(C80:C81)</f>
        <v>20000</v>
      </c>
      <c r="D79" s="176">
        <f>SUM(D80:D81)</f>
        <v>0</v>
      </c>
      <c r="E79" s="177">
        <f>SUM(E80:E81)</f>
        <v>20000</v>
      </c>
    </row>
    <row r="80" spans="1:5" x14ac:dyDescent="0.2">
      <c r="A80" s="178" t="s">
        <v>41</v>
      </c>
      <c r="B80" s="179">
        <v>0</v>
      </c>
      <c r="C80" s="179">
        <v>0</v>
      </c>
      <c r="D80" s="179">
        <v>0</v>
      </c>
      <c r="E80" s="180">
        <f>B80+C80+D80</f>
        <v>0</v>
      </c>
    </row>
    <row r="81" spans="1:5" x14ac:dyDescent="0.2">
      <c r="A81" s="178" t="s">
        <v>42</v>
      </c>
      <c r="B81" s="179">
        <v>0</v>
      </c>
      <c r="C81" s="179">
        <v>20000</v>
      </c>
      <c r="D81" s="179">
        <v>0</v>
      </c>
      <c r="E81" s="180">
        <f>B81+C81+D81</f>
        <v>20000</v>
      </c>
    </row>
    <row r="82" spans="1:5" x14ac:dyDescent="0.2">
      <c r="A82" s="175" t="s">
        <v>28</v>
      </c>
      <c r="B82" s="176">
        <f>SUM(B83:B85)</f>
        <v>0</v>
      </c>
      <c r="C82" s="176">
        <f>SUM(C83:C85)</f>
        <v>0</v>
      </c>
      <c r="D82" s="176">
        <f>SUM(D83:D85)</f>
        <v>0</v>
      </c>
      <c r="E82" s="177">
        <f>SUM(E83:E85)</f>
        <v>0</v>
      </c>
    </row>
    <row r="83" spans="1:5" x14ac:dyDescent="0.2">
      <c r="A83" s="178" t="s">
        <v>43</v>
      </c>
      <c r="B83" s="179">
        <v>0</v>
      </c>
      <c r="C83" s="179">
        <v>0</v>
      </c>
      <c r="D83" s="179">
        <v>0</v>
      </c>
      <c r="E83" s="180">
        <f>B83+C83+D83</f>
        <v>0</v>
      </c>
    </row>
    <row r="84" spans="1:5" x14ac:dyDescent="0.2">
      <c r="A84" s="178" t="s">
        <v>44</v>
      </c>
      <c r="B84" s="179">
        <v>0</v>
      </c>
      <c r="C84" s="179">
        <v>0</v>
      </c>
      <c r="D84" s="179">
        <v>0</v>
      </c>
      <c r="E84" s="180">
        <f>B84+C84+D84</f>
        <v>0</v>
      </c>
    </row>
    <row r="85" spans="1:5" x14ac:dyDescent="0.2">
      <c r="A85" s="181" t="s">
        <v>45</v>
      </c>
      <c r="B85" s="179">
        <v>0</v>
      </c>
      <c r="C85" s="179">
        <v>0</v>
      </c>
      <c r="D85" s="179">
        <v>0</v>
      </c>
      <c r="E85" s="180">
        <f>B85+C85+D85</f>
        <v>0</v>
      </c>
    </row>
    <row r="86" spans="1:5" ht="26.25" customHeight="1" thickBot="1" x14ac:dyDescent="0.25">
      <c r="A86" s="182" t="s">
        <v>46</v>
      </c>
      <c r="B86" s="183">
        <f>B78+B79-B82</f>
        <v>0</v>
      </c>
      <c r="C86" s="183">
        <f>C78+C79-C82</f>
        <v>187762.29</v>
      </c>
      <c r="D86" s="183">
        <f>D78+D79-D82</f>
        <v>0</v>
      </c>
      <c r="E86" s="184">
        <f>E78+E79-E82</f>
        <v>187762.29</v>
      </c>
    </row>
    <row r="87" spans="1:5" ht="14.25" thickBot="1" x14ac:dyDescent="0.25">
      <c r="A87" s="185" t="s">
        <v>47</v>
      </c>
      <c r="B87" s="186"/>
      <c r="C87" s="186"/>
      <c r="D87" s="186"/>
      <c r="E87" s="186"/>
    </row>
    <row r="88" spans="1:5" x14ac:dyDescent="0.2">
      <c r="A88" s="172" t="s">
        <v>48</v>
      </c>
      <c r="B88" s="173">
        <v>0</v>
      </c>
      <c r="C88" s="173">
        <v>0</v>
      </c>
      <c r="D88" s="173">
        <v>0</v>
      </c>
      <c r="E88" s="174">
        <f>B88+C88+D88</f>
        <v>0</v>
      </c>
    </row>
    <row r="89" spans="1:5" x14ac:dyDescent="0.2">
      <c r="A89" s="175" t="s">
        <v>27</v>
      </c>
      <c r="B89" s="187"/>
      <c r="C89" s="187"/>
      <c r="D89" s="187"/>
      <c r="E89" s="177">
        <f>SUM(B89:D89)</f>
        <v>0</v>
      </c>
    </row>
    <row r="90" spans="1:5" x14ac:dyDescent="0.2">
      <c r="A90" s="188" t="s">
        <v>28</v>
      </c>
      <c r="B90" s="189"/>
      <c r="C90" s="189"/>
      <c r="D90" s="189"/>
      <c r="E90" s="190">
        <f>SUM(B90:D90)</f>
        <v>0</v>
      </c>
    </row>
    <row r="91" spans="1:5" ht="14.25" thickBot="1" x14ac:dyDescent="0.25">
      <c r="A91" s="191" t="s">
        <v>49</v>
      </c>
      <c r="B91" s="183">
        <f>B88+B89-B90</f>
        <v>0</v>
      </c>
      <c r="C91" s="183">
        <f>C88+C89-C90</f>
        <v>0</v>
      </c>
      <c r="D91" s="183">
        <f>D88+D89-D90</f>
        <v>0</v>
      </c>
      <c r="E91" s="192">
        <f>E88+E89-E90</f>
        <v>0</v>
      </c>
    </row>
    <row r="99" spans="1:9" ht="48" customHeight="1" x14ac:dyDescent="0.25">
      <c r="A99" s="587" t="s">
        <v>50</v>
      </c>
      <c r="B99" s="588"/>
      <c r="C99" s="588"/>
      <c r="D99" s="20"/>
    </row>
    <row r="100" spans="1:9" x14ac:dyDescent="0.2">
      <c r="A100" s="582"/>
      <c r="B100" s="583"/>
      <c r="C100" s="583"/>
      <c r="D100" s="20"/>
    </row>
    <row r="101" spans="1:9" x14ac:dyDescent="0.2">
      <c r="A101" s="193" t="s">
        <v>51</v>
      </c>
      <c r="B101" s="194" t="s">
        <v>52</v>
      </c>
      <c r="C101" s="194" t="s">
        <v>53</v>
      </c>
      <c r="D101" s="195" t="s">
        <v>54</v>
      </c>
    </row>
    <row r="102" spans="1:9" x14ac:dyDescent="0.2">
      <c r="A102" s="196" t="s">
        <v>55</v>
      </c>
      <c r="B102" s="197">
        <v>0</v>
      </c>
      <c r="C102" s="197">
        <v>0</v>
      </c>
      <c r="D102" s="198"/>
    </row>
    <row r="103" spans="1:9" x14ac:dyDescent="0.2">
      <c r="A103" s="199" t="s">
        <v>56</v>
      </c>
      <c r="B103" s="200"/>
      <c r="C103" s="200"/>
      <c r="D103" s="201"/>
    </row>
    <row r="104" spans="1:9" x14ac:dyDescent="0.2">
      <c r="A104" s="202" t="s">
        <v>57</v>
      </c>
      <c r="B104" s="203">
        <v>0</v>
      </c>
      <c r="C104" s="204">
        <v>0</v>
      </c>
      <c r="D104" s="205"/>
    </row>
    <row r="107" spans="1:9" ht="15" x14ac:dyDescent="0.25">
      <c r="A107" s="587" t="s">
        <v>58</v>
      </c>
      <c r="B107" s="588"/>
      <c r="C107" s="588"/>
      <c r="D107" s="589"/>
      <c r="E107" s="589"/>
      <c r="F107" s="589"/>
      <c r="G107" s="589"/>
      <c r="H107" s="20"/>
      <c r="I107" s="20"/>
    </row>
    <row r="108" spans="1:9" ht="14.25" thickBot="1" x14ac:dyDescent="0.25">
      <c r="A108" s="582"/>
      <c r="B108" s="583"/>
      <c r="C108" s="583"/>
      <c r="D108" s="20"/>
      <c r="E108" s="20"/>
      <c r="F108" s="20"/>
      <c r="G108" s="20"/>
      <c r="H108" s="20"/>
      <c r="I108" s="20"/>
    </row>
    <row r="109" spans="1:9" ht="24.75" customHeight="1" x14ac:dyDescent="0.2">
      <c r="A109" s="206"/>
      <c r="B109" s="584" t="s">
        <v>59</v>
      </c>
      <c r="C109" s="585"/>
      <c r="D109" s="585"/>
      <c r="E109" s="585"/>
      <c r="F109" s="586"/>
      <c r="G109" s="584" t="s">
        <v>60</v>
      </c>
      <c r="H109" s="585"/>
      <c r="I109" s="586"/>
    </row>
    <row r="110" spans="1:9" ht="41.25" customHeight="1" x14ac:dyDescent="0.2">
      <c r="A110" s="207" t="s">
        <v>51</v>
      </c>
      <c r="B110" s="208" t="s">
        <v>61</v>
      </c>
      <c r="C110" s="209" t="s">
        <v>62</v>
      </c>
      <c r="D110" s="209" t="s">
        <v>63</v>
      </c>
      <c r="E110" s="209" t="s">
        <v>64</v>
      </c>
      <c r="F110" s="210" t="s">
        <v>65</v>
      </c>
      <c r="G110" s="211" t="s">
        <v>66</v>
      </c>
      <c r="H110" s="212" t="s">
        <v>67</v>
      </c>
      <c r="I110" s="213" t="s">
        <v>68</v>
      </c>
    </row>
    <row r="111" spans="1:9" x14ac:dyDescent="0.2">
      <c r="A111" s="214" t="s">
        <v>52</v>
      </c>
      <c r="B111" s="215">
        <v>0</v>
      </c>
      <c r="C111" s="147">
        <v>254816.26</v>
      </c>
      <c r="D111" s="147">
        <v>0</v>
      </c>
      <c r="E111" s="216">
        <v>11033757.76</v>
      </c>
      <c r="F111" s="217">
        <v>0</v>
      </c>
      <c r="G111" s="218">
        <v>0</v>
      </c>
      <c r="H111" s="147">
        <v>0</v>
      </c>
      <c r="I111" s="219">
        <v>0</v>
      </c>
    </row>
    <row r="112" spans="1:9" ht="24" x14ac:dyDescent="0.2">
      <c r="A112" s="220" t="s">
        <v>69</v>
      </c>
      <c r="B112" s="221">
        <v>0</v>
      </c>
      <c r="C112" s="222">
        <v>55457.98</v>
      </c>
      <c r="D112" s="223">
        <v>0</v>
      </c>
      <c r="E112" s="224">
        <v>695015.52</v>
      </c>
      <c r="F112" s="217">
        <v>0</v>
      </c>
      <c r="G112" s="218">
        <v>0</v>
      </c>
      <c r="H112" s="223">
        <v>0</v>
      </c>
      <c r="I112" s="225">
        <v>0</v>
      </c>
    </row>
    <row r="113" spans="1:9" ht="36.75" thickBot="1" x14ac:dyDescent="0.25">
      <c r="A113" s="226" t="s">
        <v>70</v>
      </c>
      <c r="B113" s="227">
        <v>0</v>
      </c>
      <c r="C113" s="228">
        <v>244133.44</v>
      </c>
      <c r="D113" s="229">
        <v>0</v>
      </c>
      <c r="E113" s="230">
        <v>0</v>
      </c>
      <c r="F113" s="231">
        <v>0</v>
      </c>
      <c r="G113" s="232">
        <v>0</v>
      </c>
      <c r="H113" s="229">
        <v>0</v>
      </c>
      <c r="I113" s="233">
        <v>0</v>
      </c>
    </row>
    <row r="114" spans="1:9" x14ac:dyDescent="0.2">
      <c r="A114" s="234" t="s">
        <v>53</v>
      </c>
      <c r="B114" s="235">
        <f t="shared" ref="B114:I114" si="9">B111+B112-B113</f>
        <v>0</v>
      </c>
      <c r="C114" s="236">
        <f t="shared" si="9"/>
        <v>66140.799999999988</v>
      </c>
      <c r="D114" s="236">
        <f t="shared" si="9"/>
        <v>0</v>
      </c>
      <c r="E114" s="237">
        <f t="shared" si="9"/>
        <v>11728773.279999999</v>
      </c>
      <c r="F114" s="238">
        <f t="shared" si="9"/>
        <v>0</v>
      </c>
      <c r="G114" s="239">
        <f t="shared" si="9"/>
        <v>0</v>
      </c>
      <c r="H114" s="237">
        <f t="shared" si="9"/>
        <v>0</v>
      </c>
      <c r="I114" s="240">
        <f t="shared" si="9"/>
        <v>0</v>
      </c>
    </row>
    <row r="117" spans="1:9" ht="27.75" customHeight="1" x14ac:dyDescent="0.25">
      <c r="A117" s="29" t="s">
        <v>71</v>
      </c>
      <c r="B117" s="30"/>
      <c r="C117" s="30"/>
      <c r="D117" s="20"/>
    </row>
    <row r="118" spans="1:9" ht="14.25" thickBot="1" x14ac:dyDescent="0.25">
      <c r="A118" s="31"/>
      <c r="B118" s="32"/>
      <c r="C118" s="32"/>
      <c r="D118" s="20"/>
    </row>
    <row r="119" spans="1:9" x14ac:dyDescent="0.2">
      <c r="A119" s="241" t="s">
        <v>51</v>
      </c>
      <c r="B119" s="194" t="s">
        <v>52</v>
      </c>
      <c r="C119" s="195" t="s">
        <v>53</v>
      </c>
      <c r="D119" s="20"/>
    </row>
    <row r="120" spans="1:9" ht="25.5" x14ac:dyDescent="0.2">
      <c r="A120" s="242" t="s">
        <v>72</v>
      </c>
      <c r="B120" s="243">
        <f>1799069.46-400806.81</f>
        <v>1398262.65</v>
      </c>
      <c r="C120" s="244">
        <f>2348633.94-590023.97</f>
        <v>1758609.97</v>
      </c>
      <c r="D120" s="20"/>
    </row>
    <row r="121" spans="1:9" x14ac:dyDescent="0.2">
      <c r="A121" s="20"/>
      <c r="B121" s="20"/>
      <c r="C121" s="20"/>
      <c r="D121" s="20"/>
    </row>
    <row r="122" spans="1:9" x14ac:dyDescent="0.2">
      <c r="A122" s="20"/>
      <c r="B122" s="20"/>
      <c r="C122" s="20"/>
      <c r="D122" s="20"/>
    </row>
    <row r="123" spans="1:9" x14ac:dyDescent="0.2">
      <c r="A123" s="20"/>
      <c r="B123" s="20"/>
      <c r="C123" s="20"/>
      <c r="D123" s="20"/>
    </row>
    <row r="124" spans="1:9" ht="50.25" customHeight="1" x14ac:dyDescent="0.25">
      <c r="A124" s="587" t="s">
        <v>73</v>
      </c>
      <c r="B124" s="588"/>
      <c r="C124" s="588"/>
      <c r="D124" s="589"/>
    </row>
    <row r="125" spans="1:9" ht="14.25" thickBot="1" x14ac:dyDescent="0.25">
      <c r="A125" s="590"/>
      <c r="B125" s="591"/>
      <c r="C125" s="591"/>
      <c r="D125" s="20"/>
    </row>
    <row r="126" spans="1:9" x14ac:dyDescent="0.2">
      <c r="A126" s="245" t="s">
        <v>35</v>
      </c>
      <c r="B126" s="194" t="s">
        <v>52</v>
      </c>
      <c r="C126" s="195" t="s">
        <v>53</v>
      </c>
    </row>
    <row r="127" spans="1:9" ht="105.75" customHeight="1" x14ac:dyDescent="0.2">
      <c r="A127" s="246" t="s">
        <v>74</v>
      </c>
      <c r="B127" s="197">
        <f>SUM(B129:B133)</f>
        <v>0</v>
      </c>
      <c r="C127" s="198">
        <f>SUM(C129:C133)</f>
        <v>0</v>
      </c>
    </row>
    <row r="128" spans="1:9" x14ac:dyDescent="0.2">
      <c r="A128" s="247" t="s">
        <v>56</v>
      </c>
      <c r="B128" s="248"/>
      <c r="C128" s="249"/>
    </row>
    <row r="129" spans="1:9" x14ac:dyDescent="0.2">
      <c r="A129" s="250" t="s">
        <v>5</v>
      </c>
      <c r="B129" s="251">
        <v>0</v>
      </c>
      <c r="C129" s="252">
        <v>0</v>
      </c>
    </row>
    <row r="130" spans="1:9" ht="13.5" customHeight="1" x14ac:dyDescent="0.2">
      <c r="A130" s="253" t="s">
        <v>7</v>
      </c>
      <c r="B130" s="197">
        <v>0</v>
      </c>
      <c r="C130" s="198">
        <v>0</v>
      </c>
    </row>
    <row r="131" spans="1:9" ht="13.5" customHeight="1" x14ac:dyDescent="0.2">
      <c r="A131" s="253" t="s">
        <v>8</v>
      </c>
      <c r="B131" s="197">
        <v>0</v>
      </c>
      <c r="C131" s="198">
        <v>0</v>
      </c>
    </row>
    <row r="132" spans="1:9" x14ac:dyDescent="0.2">
      <c r="A132" s="253" t="s">
        <v>9</v>
      </c>
      <c r="B132" s="197">
        <v>0</v>
      </c>
      <c r="C132" s="198">
        <v>0</v>
      </c>
    </row>
    <row r="133" spans="1:9" x14ac:dyDescent="0.2">
      <c r="A133" s="254" t="s">
        <v>10</v>
      </c>
      <c r="B133" s="248">
        <v>0</v>
      </c>
      <c r="C133" s="249">
        <v>0</v>
      </c>
    </row>
    <row r="137" spans="1:9" x14ac:dyDescent="0.2">
      <c r="A137" s="571" t="s">
        <v>75</v>
      </c>
      <c r="B137" s="572"/>
      <c r="C137" s="572"/>
      <c r="D137" s="572"/>
      <c r="E137" s="572"/>
      <c r="F137" s="572"/>
      <c r="G137" s="572"/>
      <c r="H137" s="572"/>
      <c r="I137" s="572"/>
    </row>
    <row r="138" spans="1:9" ht="15.75" x14ac:dyDescent="0.2">
      <c r="A138" s="33"/>
      <c r="B138" s="34"/>
      <c r="C138" s="34"/>
      <c r="D138" s="34"/>
      <c r="E138" s="34" t="s">
        <v>25</v>
      </c>
      <c r="F138" s="35"/>
      <c r="G138" s="35"/>
      <c r="H138" s="35"/>
      <c r="I138" s="35"/>
    </row>
    <row r="139" spans="1:9" ht="89.25" customHeight="1" thickBot="1" x14ac:dyDescent="0.25">
      <c r="A139" s="255" t="s">
        <v>76</v>
      </c>
      <c r="B139" s="256" t="s">
        <v>77</v>
      </c>
      <c r="C139" s="257" t="s">
        <v>78</v>
      </c>
      <c r="D139" s="256" t="s">
        <v>79</v>
      </c>
      <c r="E139" s="257" t="s">
        <v>80</v>
      </c>
      <c r="F139" s="256" t="s">
        <v>81</v>
      </c>
      <c r="G139" s="256" t="s">
        <v>82</v>
      </c>
      <c r="H139" s="257" t="s">
        <v>83</v>
      </c>
    </row>
    <row r="140" spans="1:9" x14ac:dyDescent="0.2">
      <c r="A140" s="60" t="s">
        <v>52</v>
      </c>
      <c r="B140" s="36"/>
      <c r="C140" s="37"/>
      <c r="D140" s="38"/>
      <c r="E140" s="37"/>
      <c r="F140" s="38"/>
      <c r="G140" s="38"/>
      <c r="H140" s="37"/>
    </row>
    <row r="141" spans="1:9" x14ac:dyDescent="0.2">
      <c r="A141" s="39" t="s">
        <v>84</v>
      </c>
      <c r="B141" s="40"/>
      <c r="C141" s="41"/>
      <c r="D141" s="42"/>
      <c r="E141" s="41"/>
      <c r="F141" s="42"/>
      <c r="G141" s="42"/>
      <c r="H141" s="41"/>
    </row>
    <row r="142" spans="1:9" x14ac:dyDescent="0.2">
      <c r="A142" s="28" t="s">
        <v>85</v>
      </c>
      <c r="B142" s="43"/>
      <c r="C142" s="44"/>
      <c r="D142" s="45"/>
      <c r="E142" s="44"/>
      <c r="F142" s="45"/>
      <c r="G142" s="45"/>
      <c r="H142" s="44"/>
    </row>
    <row r="143" spans="1:9" x14ac:dyDescent="0.2">
      <c r="A143" s="28" t="s">
        <v>86</v>
      </c>
      <c r="B143" s="43"/>
      <c r="C143" s="44"/>
      <c r="D143" s="45"/>
      <c r="E143" s="44"/>
      <c r="F143" s="45"/>
      <c r="G143" s="45"/>
      <c r="H143" s="44"/>
    </row>
    <row r="144" spans="1:9" ht="14.25" thickBot="1" x14ac:dyDescent="0.25">
      <c r="A144" s="46" t="s">
        <v>87</v>
      </c>
      <c r="B144" s="47"/>
      <c r="C144" s="48"/>
      <c r="D144" s="49"/>
      <c r="E144" s="48"/>
      <c r="F144" s="49"/>
      <c r="G144" s="49"/>
      <c r="H144" s="48"/>
    </row>
    <row r="145" spans="1:9" ht="14.25" thickBot="1" x14ac:dyDescent="0.25">
      <c r="A145" s="263" t="s">
        <v>88</v>
      </c>
      <c r="B145" s="63"/>
      <c r="C145" s="63"/>
      <c r="D145" s="63">
        <f>SUM(D142:D144)</f>
        <v>0</v>
      </c>
      <c r="E145" s="63">
        <f>SUM(E142:E144)</f>
        <v>0</v>
      </c>
      <c r="F145" s="63">
        <f>SUM(F142:F144)</f>
        <v>0</v>
      </c>
      <c r="G145" s="271"/>
      <c r="H145" s="272"/>
    </row>
    <row r="146" spans="1:9" s="16" customFormat="1" ht="14.25" thickBot="1" x14ac:dyDescent="0.25">
      <c r="A146" s="61"/>
      <c r="B146" s="62"/>
      <c r="C146" s="63"/>
      <c r="D146" s="61"/>
      <c r="E146" s="63"/>
      <c r="F146" s="61"/>
      <c r="G146" s="216"/>
      <c r="H146" s="216"/>
      <c r="I146" s="270"/>
    </row>
    <row r="147" spans="1:9" ht="87.75" customHeight="1" thickBot="1" x14ac:dyDescent="0.25">
      <c r="A147" s="255" t="s">
        <v>76</v>
      </c>
      <c r="B147" s="256" t="s">
        <v>77</v>
      </c>
      <c r="C147" s="257" t="s">
        <v>78</v>
      </c>
      <c r="D147" s="256" t="s">
        <v>79</v>
      </c>
      <c r="E147" s="257" t="s">
        <v>80</v>
      </c>
      <c r="F147" s="256" t="s">
        <v>81</v>
      </c>
      <c r="G147" s="256" t="s">
        <v>82</v>
      </c>
      <c r="H147" s="257" t="s">
        <v>83</v>
      </c>
    </row>
    <row r="148" spans="1:9" x14ac:dyDescent="0.2">
      <c r="A148" s="60" t="s">
        <v>53</v>
      </c>
      <c r="B148" s="50"/>
      <c r="C148" s="51"/>
      <c r="D148" s="52"/>
      <c r="E148" s="51"/>
      <c r="F148" s="52"/>
      <c r="G148" s="52"/>
      <c r="H148" s="51"/>
    </row>
    <row r="149" spans="1:9" x14ac:dyDescent="0.2">
      <c r="A149" s="53" t="s">
        <v>84</v>
      </c>
      <c r="B149" s="40"/>
      <c r="C149" s="41"/>
      <c r="D149" s="42"/>
      <c r="E149" s="41"/>
      <c r="F149" s="42"/>
      <c r="G149" s="42"/>
      <c r="H149" s="41"/>
    </row>
    <row r="150" spans="1:9" x14ac:dyDescent="0.2">
      <c r="A150" s="28" t="s">
        <v>85</v>
      </c>
      <c r="B150" s="43"/>
      <c r="C150" s="44"/>
      <c r="D150" s="45"/>
      <c r="E150" s="44"/>
      <c r="F150" s="45"/>
      <c r="G150" s="45"/>
      <c r="H150" s="44"/>
    </row>
    <row r="151" spans="1:9" x14ac:dyDescent="0.2">
      <c r="A151" s="28" t="s">
        <v>86</v>
      </c>
      <c r="B151" s="43"/>
      <c r="C151" s="44"/>
      <c r="D151" s="45"/>
      <c r="E151" s="44"/>
      <c r="F151" s="45"/>
      <c r="G151" s="45"/>
      <c r="H151" s="44"/>
    </row>
    <row r="152" spans="1:9" ht="14.25" thickBot="1" x14ac:dyDescent="0.25">
      <c r="A152" s="46" t="s">
        <v>87</v>
      </c>
      <c r="B152" s="47"/>
      <c r="C152" s="48"/>
      <c r="D152" s="49"/>
      <c r="E152" s="48"/>
      <c r="F152" s="49"/>
      <c r="G152" s="49"/>
      <c r="H152" s="48"/>
    </row>
    <row r="153" spans="1:9" ht="14.25" thickBot="1" x14ac:dyDescent="0.25">
      <c r="A153" s="263" t="s">
        <v>88</v>
      </c>
      <c r="B153" s="63"/>
      <c r="C153" s="61"/>
      <c r="D153" s="63">
        <f>SUM(D150:D152)</f>
        <v>0</v>
      </c>
      <c r="E153" s="63">
        <f>SUM(E150:E152)</f>
        <v>0</v>
      </c>
      <c r="F153" s="63">
        <f>SUM(F150:F152)</f>
        <v>0</v>
      </c>
      <c r="G153" s="63"/>
      <c r="H153" s="61"/>
    </row>
    <row r="154" spans="1:9" x14ac:dyDescent="0.2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x14ac:dyDescent="0.2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5" x14ac:dyDescent="0.2">
      <c r="A156" s="573" t="s">
        <v>89</v>
      </c>
      <c r="B156" s="574"/>
      <c r="C156" s="574"/>
      <c r="D156" s="574"/>
      <c r="E156" s="574"/>
      <c r="F156" s="574"/>
      <c r="G156" s="574"/>
      <c r="H156" s="574"/>
      <c r="I156" s="574"/>
    </row>
    <row r="157" spans="1:9" ht="14.25" thickBot="1" x14ac:dyDescent="0.25">
      <c r="A157" s="54"/>
      <c r="B157" s="55"/>
      <c r="C157" s="55"/>
      <c r="D157" s="55"/>
      <c r="E157" s="54"/>
      <c r="F157" s="54"/>
      <c r="G157" s="54"/>
      <c r="H157" s="54"/>
      <c r="I157" s="54"/>
    </row>
    <row r="158" spans="1:9" ht="26.25" customHeight="1" thickBot="1" x14ac:dyDescent="0.25">
      <c r="A158" s="273"/>
      <c r="B158" s="274"/>
      <c r="C158" s="575" t="s">
        <v>91</v>
      </c>
      <c r="D158" s="576"/>
      <c r="E158" s="577"/>
      <c r="F158" s="62"/>
      <c r="G158" s="65"/>
      <c r="H158" s="65"/>
      <c r="I158" s="66"/>
    </row>
    <row r="159" spans="1:9" ht="53.25" customHeight="1" thickBot="1" x14ac:dyDescent="0.25">
      <c r="A159" s="275" t="s">
        <v>90</v>
      </c>
      <c r="B159" s="276" t="s">
        <v>52</v>
      </c>
      <c r="C159" s="277" t="s">
        <v>27</v>
      </c>
      <c r="D159" s="278" t="s">
        <v>92</v>
      </c>
      <c r="E159" s="277" t="s">
        <v>93</v>
      </c>
      <c r="F159" s="275" t="s">
        <v>53</v>
      </c>
    </row>
    <row r="160" spans="1:9" ht="29.25" customHeight="1" x14ac:dyDescent="0.2">
      <c r="A160" s="279" t="s">
        <v>63</v>
      </c>
      <c r="B160" s="280">
        <v>0</v>
      </c>
      <c r="C160" s="281">
        <v>0</v>
      </c>
      <c r="D160" s="281">
        <v>0</v>
      </c>
      <c r="E160" s="281">
        <v>0</v>
      </c>
      <c r="F160" s="280">
        <f>B160+C160-D160-E160</f>
        <v>0</v>
      </c>
    </row>
    <row r="161" spans="1:9" ht="34.5" customHeight="1" x14ac:dyDescent="0.2">
      <c r="A161" s="282" t="s">
        <v>94</v>
      </c>
      <c r="B161" s="283">
        <v>0</v>
      </c>
      <c r="C161" s="284">
        <v>0</v>
      </c>
      <c r="D161" s="284">
        <v>0</v>
      </c>
      <c r="E161" s="284">
        <v>0</v>
      </c>
      <c r="F161" s="285">
        <f>B161+C161-D161-E161</f>
        <v>0</v>
      </c>
    </row>
    <row r="162" spans="1:9" ht="18.75" customHeight="1" x14ac:dyDescent="0.2">
      <c r="A162" s="282" t="s">
        <v>95</v>
      </c>
      <c r="B162" s="286">
        <v>48046980.57</v>
      </c>
      <c r="C162" s="287">
        <v>311766.89</v>
      </c>
      <c r="D162" s="287">
        <v>0</v>
      </c>
      <c r="E162" s="287">
        <v>12243593.5</v>
      </c>
      <c r="F162" s="288">
        <f>B162+C162-D162-E162</f>
        <v>36115153.960000001</v>
      </c>
    </row>
    <row r="163" spans="1:9" ht="28.5" customHeight="1" x14ac:dyDescent="0.2">
      <c r="A163" s="282" t="s">
        <v>94</v>
      </c>
      <c r="B163" s="289">
        <v>0</v>
      </c>
      <c r="C163" s="287">
        <v>0</v>
      </c>
      <c r="D163" s="287">
        <v>0</v>
      </c>
      <c r="E163" s="287">
        <v>0</v>
      </c>
      <c r="F163" s="290">
        <f>B163+C163-D163-E163</f>
        <v>0</v>
      </c>
    </row>
    <row r="164" spans="1:9" ht="14.25" customHeight="1" thickBot="1" x14ac:dyDescent="0.25">
      <c r="A164" s="291" t="s">
        <v>96</v>
      </c>
      <c r="B164" s="286">
        <v>7879374.8799999999</v>
      </c>
      <c r="C164" s="287">
        <v>12310247.460000001</v>
      </c>
      <c r="D164" s="287">
        <v>100834.73</v>
      </c>
      <c r="E164" s="287">
        <v>7778540.1500000004</v>
      </c>
      <c r="F164" s="283">
        <f>B164+C164-D164-E164</f>
        <v>12310247.459999999</v>
      </c>
    </row>
    <row r="165" spans="1:9" x14ac:dyDescent="0.2">
      <c r="A165" s="292"/>
      <c r="B165" s="273">
        <f>B160+B162+B164</f>
        <v>55926355.450000003</v>
      </c>
      <c r="C165" s="273">
        <f>C160+C162+C164</f>
        <v>12622014.350000001</v>
      </c>
      <c r="D165" s="273">
        <f>D160+D162+D164</f>
        <v>100834.73</v>
      </c>
      <c r="E165" s="273">
        <f>E160+E162+E164</f>
        <v>20022133.649999999</v>
      </c>
      <c r="F165" s="273">
        <f>F160+F162+F164</f>
        <v>48425401.420000002</v>
      </c>
    </row>
    <row r="166" spans="1:9" x14ac:dyDescent="0.2">
      <c r="A166" s="24"/>
      <c r="B166" s="24"/>
      <c r="C166" s="24"/>
      <c r="D166" s="24"/>
      <c r="E166" s="24"/>
      <c r="F166" s="24"/>
      <c r="G166" s="24"/>
      <c r="H166" s="24"/>
      <c r="I166" s="24"/>
    </row>
    <row r="167" spans="1:9" x14ac:dyDescent="0.2">
      <c r="A167" s="56" t="s">
        <v>407</v>
      </c>
      <c r="B167" s="24"/>
      <c r="C167" s="24"/>
      <c r="D167" s="24"/>
      <c r="E167" s="24"/>
      <c r="F167" s="24"/>
      <c r="G167" s="24"/>
      <c r="H167" s="24"/>
      <c r="I167" s="24"/>
    </row>
    <row r="168" spans="1:9" x14ac:dyDescent="0.2">
      <c r="A168" s="56" t="s">
        <v>408</v>
      </c>
      <c r="B168" s="24"/>
      <c r="C168" s="24"/>
      <c r="D168" s="24"/>
      <c r="E168" s="24"/>
      <c r="F168" s="24"/>
      <c r="G168" s="24"/>
      <c r="H168" s="24"/>
      <c r="I168" s="24"/>
    </row>
    <row r="169" spans="1:9" x14ac:dyDescent="0.2">
      <c r="A169" s="20"/>
      <c r="B169" s="20"/>
      <c r="C169" s="20"/>
      <c r="D169" s="20"/>
      <c r="E169" s="20"/>
      <c r="F169" s="20"/>
      <c r="G169" s="20"/>
      <c r="H169" s="20"/>
      <c r="I169" s="20"/>
    </row>
    <row r="170" spans="1:9" ht="15" x14ac:dyDescent="0.2">
      <c r="A170" s="578" t="s">
        <v>98</v>
      </c>
      <c r="B170" s="578"/>
      <c r="C170" s="578"/>
      <c r="D170" s="578"/>
      <c r="E170" s="578"/>
      <c r="F170" s="578"/>
      <c r="G170" s="578"/>
      <c r="H170" s="20"/>
      <c r="I170" s="20"/>
    </row>
    <row r="171" spans="1:9" ht="6.75" customHeight="1" x14ac:dyDescent="0.2">
      <c r="A171" s="57"/>
      <c r="B171" s="58"/>
      <c r="C171" s="59"/>
      <c r="D171" s="59"/>
      <c r="E171" s="59"/>
      <c r="F171" s="59"/>
      <c r="G171" s="59"/>
      <c r="H171" s="20"/>
      <c r="I171" s="20"/>
    </row>
    <row r="172" spans="1:9" ht="48" customHeight="1" thickBot="1" x14ac:dyDescent="0.25">
      <c r="A172" s="293" t="s">
        <v>99</v>
      </c>
      <c r="B172" s="294" t="s">
        <v>100</v>
      </c>
      <c r="C172" s="295" t="s">
        <v>101</v>
      </c>
      <c r="D172" s="296" t="s">
        <v>102</v>
      </c>
      <c r="E172" s="295" t="s">
        <v>103</v>
      </c>
      <c r="F172" s="297" t="s">
        <v>104</v>
      </c>
      <c r="G172" s="20"/>
      <c r="H172" s="20"/>
    </row>
    <row r="173" spans="1:9" ht="25.5" x14ac:dyDescent="0.2">
      <c r="A173" s="298" t="s">
        <v>105</v>
      </c>
      <c r="B173" s="299">
        <v>0</v>
      </c>
      <c r="C173" s="299">
        <v>0</v>
      </c>
      <c r="D173" s="299">
        <v>0</v>
      </c>
      <c r="E173" s="299">
        <v>0</v>
      </c>
      <c r="F173" s="300">
        <f>B173+C173-D173-E173</f>
        <v>0</v>
      </c>
      <c r="G173" s="20"/>
      <c r="H173" s="20"/>
    </row>
    <row r="174" spans="1:9" ht="25.5" x14ac:dyDescent="0.2">
      <c r="A174" s="301" t="s">
        <v>106</v>
      </c>
      <c r="B174" s="302">
        <v>0</v>
      </c>
      <c r="C174" s="302">
        <v>0</v>
      </c>
      <c r="D174" s="302">
        <v>0</v>
      </c>
      <c r="E174" s="302">
        <v>0</v>
      </c>
      <c r="F174" s="303">
        <f t="shared" ref="F174:F181" si="10">B174+C174-D174-E174</f>
        <v>0</v>
      </c>
      <c r="G174" s="20"/>
      <c r="H174" s="20"/>
    </row>
    <row r="175" spans="1:9" ht="25.5" x14ac:dyDescent="0.2">
      <c r="A175" s="301" t="s">
        <v>107</v>
      </c>
      <c r="B175" s="302">
        <v>0</v>
      </c>
      <c r="C175" s="302">
        <v>0</v>
      </c>
      <c r="D175" s="302">
        <v>0</v>
      </c>
      <c r="E175" s="302">
        <v>0</v>
      </c>
      <c r="F175" s="303">
        <f t="shared" si="10"/>
        <v>0</v>
      </c>
      <c r="G175" s="20"/>
      <c r="H175" s="20"/>
    </row>
    <row r="176" spans="1:9" ht="25.5" x14ac:dyDescent="0.2">
      <c r="A176" s="301" t="s">
        <v>108</v>
      </c>
      <c r="B176" s="302">
        <v>0</v>
      </c>
      <c r="C176" s="302">
        <v>0</v>
      </c>
      <c r="D176" s="302">
        <v>0</v>
      </c>
      <c r="E176" s="302">
        <v>0</v>
      </c>
      <c r="F176" s="303">
        <f t="shared" si="10"/>
        <v>0</v>
      </c>
      <c r="G176" s="20"/>
      <c r="H176" s="20"/>
    </row>
    <row r="177" spans="1:8" ht="51" x14ac:dyDescent="0.2">
      <c r="A177" s="301" t="s">
        <v>409</v>
      </c>
      <c r="B177" s="302">
        <v>0</v>
      </c>
      <c r="C177" s="302">
        <v>0</v>
      </c>
      <c r="D177" s="302">
        <v>0</v>
      </c>
      <c r="E177" s="302">
        <v>0</v>
      </c>
      <c r="F177" s="303">
        <f t="shared" si="10"/>
        <v>0</v>
      </c>
      <c r="G177" s="20"/>
      <c r="H177" s="20"/>
    </row>
    <row r="178" spans="1:8" ht="38.25" x14ac:dyDescent="0.2">
      <c r="A178" s="301" t="s">
        <v>109</v>
      </c>
      <c r="B178" s="302">
        <v>16014949.189999999</v>
      </c>
      <c r="C178" s="302">
        <v>4954911</v>
      </c>
      <c r="D178" s="302">
        <v>450000</v>
      </c>
      <c r="E178" s="302">
        <v>6358110</v>
      </c>
      <c r="F178" s="303">
        <f t="shared" si="10"/>
        <v>14161750.189999998</v>
      </c>
      <c r="G178" s="20"/>
      <c r="H178" s="20"/>
    </row>
    <row r="179" spans="1:8" x14ac:dyDescent="0.2">
      <c r="A179" s="301" t="s">
        <v>110</v>
      </c>
      <c r="B179" s="302">
        <v>0</v>
      </c>
      <c r="C179" s="302">
        <v>0</v>
      </c>
      <c r="D179" s="302">
        <v>0</v>
      </c>
      <c r="E179" s="302">
        <v>0</v>
      </c>
      <c r="F179" s="303">
        <f t="shared" si="10"/>
        <v>0</v>
      </c>
      <c r="G179" s="20"/>
      <c r="H179" s="20"/>
    </row>
    <row r="180" spans="1:8" ht="25.5" x14ac:dyDescent="0.2">
      <c r="A180" s="301" t="s">
        <v>410</v>
      </c>
      <c r="B180" s="302">
        <v>1124845</v>
      </c>
      <c r="C180" s="302">
        <v>2800</v>
      </c>
      <c r="D180" s="302">
        <v>0</v>
      </c>
      <c r="E180" s="302">
        <v>452494.8</v>
      </c>
      <c r="F180" s="303">
        <f t="shared" si="10"/>
        <v>675150.2</v>
      </c>
      <c r="G180" s="20"/>
      <c r="H180" s="20"/>
    </row>
    <row r="181" spans="1:8" ht="26.25" thickBot="1" x14ac:dyDescent="0.25">
      <c r="A181" s="304" t="s">
        <v>111</v>
      </c>
      <c r="B181" s="305">
        <v>1555305</v>
      </c>
      <c r="C181" s="305">
        <v>171500</v>
      </c>
      <c r="D181" s="305">
        <v>0</v>
      </c>
      <c r="E181" s="305">
        <v>0</v>
      </c>
      <c r="F181" s="306">
        <f t="shared" si="10"/>
        <v>1726805</v>
      </c>
      <c r="G181" s="20"/>
      <c r="H181" s="20"/>
    </row>
    <row r="182" spans="1:8" x14ac:dyDescent="0.2">
      <c r="A182" s="298" t="s">
        <v>112</v>
      </c>
      <c r="B182" s="299">
        <v>5850177.0899999999</v>
      </c>
      <c r="C182" s="299">
        <v>0</v>
      </c>
      <c r="D182" s="299">
        <v>3056604.09</v>
      </c>
      <c r="E182" s="299">
        <v>381555.20000000001</v>
      </c>
      <c r="F182" s="307">
        <f>B182-(C182+D182+E182)</f>
        <v>2412017.7999999998</v>
      </c>
      <c r="G182" s="20"/>
      <c r="H182" s="20"/>
    </row>
    <row r="183" spans="1:8" x14ac:dyDescent="0.2">
      <c r="A183" s="308" t="s">
        <v>113</v>
      </c>
      <c r="B183" s="309">
        <v>449552</v>
      </c>
      <c r="C183" s="309"/>
      <c r="D183" s="310"/>
      <c r="E183" s="310">
        <v>381555.20000000001</v>
      </c>
      <c r="F183" s="311">
        <f t="shared" ref="F183:F202" si="11">B183+C183-D183-E183</f>
        <v>67996.799999999988</v>
      </c>
      <c r="G183" s="20"/>
      <c r="H183" s="20"/>
    </row>
    <row r="184" spans="1:8" x14ac:dyDescent="0.2">
      <c r="A184" s="308" t="s">
        <v>114</v>
      </c>
      <c r="B184" s="309"/>
      <c r="C184" s="309"/>
      <c r="D184" s="310"/>
      <c r="E184" s="310"/>
      <c r="F184" s="311">
        <f t="shared" si="11"/>
        <v>0</v>
      </c>
      <c r="G184" s="20"/>
      <c r="H184" s="20"/>
    </row>
    <row r="185" spans="1:8" x14ac:dyDescent="0.2">
      <c r="A185" s="308" t="s">
        <v>115</v>
      </c>
      <c r="B185" s="309"/>
      <c r="C185" s="309"/>
      <c r="D185" s="310"/>
      <c r="E185" s="310"/>
      <c r="F185" s="311">
        <f t="shared" si="11"/>
        <v>0</v>
      </c>
      <c r="G185" s="20"/>
      <c r="H185" s="20"/>
    </row>
    <row r="186" spans="1:8" ht="51" x14ac:dyDescent="0.2">
      <c r="A186" s="312" t="s">
        <v>116</v>
      </c>
      <c r="B186" s="309"/>
      <c r="C186" s="309"/>
      <c r="D186" s="310"/>
      <c r="E186" s="310"/>
      <c r="F186" s="311">
        <f t="shared" si="11"/>
        <v>0</v>
      </c>
      <c r="G186" s="20"/>
      <c r="H186" s="20"/>
    </row>
    <row r="187" spans="1:8" ht="25.5" x14ac:dyDescent="0.2">
      <c r="A187" s="308" t="s">
        <v>117</v>
      </c>
      <c r="B187" s="309"/>
      <c r="C187" s="309"/>
      <c r="D187" s="310"/>
      <c r="E187" s="310"/>
      <c r="F187" s="311">
        <f t="shared" si="11"/>
        <v>0</v>
      </c>
      <c r="G187" s="20"/>
      <c r="H187" s="20"/>
    </row>
    <row r="188" spans="1:8" x14ac:dyDescent="0.2">
      <c r="A188" s="308" t="s">
        <v>118</v>
      </c>
      <c r="B188" s="309"/>
      <c r="C188" s="309"/>
      <c r="D188" s="310"/>
      <c r="E188" s="310"/>
      <c r="F188" s="311">
        <f t="shared" si="11"/>
        <v>0</v>
      </c>
      <c r="G188" s="20"/>
      <c r="H188" s="20"/>
    </row>
    <row r="189" spans="1:8" x14ac:dyDescent="0.2">
      <c r="A189" s="308" t="s">
        <v>119</v>
      </c>
      <c r="B189" s="309"/>
      <c r="C189" s="309"/>
      <c r="D189" s="310"/>
      <c r="E189" s="310"/>
      <c r="F189" s="311">
        <f t="shared" si="11"/>
        <v>0</v>
      </c>
      <c r="G189" s="20"/>
      <c r="H189" s="20"/>
    </row>
    <row r="190" spans="1:8" ht="25.5" x14ac:dyDescent="0.2">
      <c r="A190" s="308" t="s">
        <v>120</v>
      </c>
      <c r="B190" s="309"/>
      <c r="C190" s="309"/>
      <c r="D190" s="310"/>
      <c r="E190" s="310"/>
      <c r="F190" s="311">
        <f t="shared" si="11"/>
        <v>0</v>
      </c>
      <c r="G190" s="20"/>
      <c r="H190" s="20"/>
    </row>
    <row r="191" spans="1:8" x14ac:dyDescent="0.2">
      <c r="A191" s="308" t="s">
        <v>121</v>
      </c>
      <c r="B191" s="309"/>
      <c r="C191" s="309"/>
      <c r="D191" s="310"/>
      <c r="E191" s="310"/>
      <c r="F191" s="311">
        <f t="shared" si="11"/>
        <v>0</v>
      </c>
      <c r="G191" s="20"/>
      <c r="H191" s="20"/>
    </row>
    <row r="192" spans="1:8" ht="25.5" x14ac:dyDescent="0.2">
      <c r="A192" s="308" t="s">
        <v>122</v>
      </c>
      <c r="B192" s="309"/>
      <c r="C192" s="309"/>
      <c r="D192" s="310"/>
      <c r="E192" s="310"/>
      <c r="F192" s="311">
        <f t="shared" si="11"/>
        <v>0</v>
      </c>
      <c r="G192" s="20"/>
      <c r="H192" s="20"/>
    </row>
    <row r="193" spans="1:8" ht="25.5" x14ac:dyDescent="0.2">
      <c r="A193" s="308" t="s">
        <v>123</v>
      </c>
      <c r="B193" s="309"/>
      <c r="C193" s="309"/>
      <c r="D193" s="310"/>
      <c r="E193" s="310"/>
      <c r="F193" s="311">
        <f t="shared" si="11"/>
        <v>0</v>
      </c>
      <c r="G193" s="20"/>
      <c r="H193" s="20"/>
    </row>
    <row r="194" spans="1:8" x14ac:dyDescent="0.2">
      <c r="A194" s="308" t="s">
        <v>124</v>
      </c>
      <c r="B194" s="309"/>
      <c r="C194" s="309"/>
      <c r="D194" s="310"/>
      <c r="E194" s="310"/>
      <c r="F194" s="311">
        <f t="shared" si="11"/>
        <v>0</v>
      </c>
      <c r="G194" s="20"/>
      <c r="H194" s="20"/>
    </row>
    <row r="195" spans="1:8" x14ac:dyDescent="0.2">
      <c r="A195" s="308" t="s">
        <v>125</v>
      </c>
      <c r="B195" s="309">
        <v>15000</v>
      </c>
      <c r="C195" s="309"/>
      <c r="D195" s="310">
        <v>15000</v>
      </c>
      <c r="E195" s="310"/>
      <c r="F195" s="311">
        <f t="shared" si="11"/>
        <v>0</v>
      </c>
      <c r="G195" s="20"/>
      <c r="H195" s="20"/>
    </row>
    <row r="196" spans="1:8" x14ac:dyDescent="0.2">
      <c r="A196" s="313" t="s">
        <v>126</v>
      </c>
      <c r="B196" s="309"/>
      <c r="C196" s="309"/>
      <c r="D196" s="310"/>
      <c r="E196" s="310"/>
      <c r="F196" s="311">
        <f>B196+C196-D196-E196</f>
        <v>0</v>
      </c>
      <c r="G196" s="20"/>
      <c r="H196" s="20"/>
    </row>
    <row r="197" spans="1:8" x14ac:dyDescent="0.2">
      <c r="A197" s="313" t="s">
        <v>127</v>
      </c>
      <c r="B197" s="309"/>
      <c r="C197" s="309"/>
      <c r="D197" s="310"/>
      <c r="E197" s="310"/>
      <c r="F197" s="311">
        <f>B197+C197-D197-E197</f>
        <v>0</v>
      </c>
      <c r="G197" s="20"/>
      <c r="H197" s="20"/>
    </row>
    <row r="198" spans="1:8" ht="38.25" x14ac:dyDescent="0.2">
      <c r="A198" s="312" t="s">
        <v>128</v>
      </c>
      <c r="B198" s="309"/>
      <c r="C198" s="309"/>
      <c r="D198" s="310"/>
      <c r="E198" s="310"/>
      <c r="F198" s="311">
        <f t="shared" si="11"/>
        <v>0</v>
      </c>
      <c r="G198" s="20"/>
      <c r="H198" s="20"/>
    </row>
    <row r="199" spans="1:8" ht="38.25" x14ac:dyDescent="0.2">
      <c r="A199" s="312" t="s">
        <v>129</v>
      </c>
      <c r="B199" s="309"/>
      <c r="C199" s="309"/>
      <c r="D199" s="310"/>
      <c r="E199" s="310"/>
      <c r="F199" s="311">
        <f t="shared" si="11"/>
        <v>0</v>
      </c>
      <c r="G199" s="20"/>
      <c r="H199" s="20"/>
    </row>
    <row r="200" spans="1:8" x14ac:dyDescent="0.2">
      <c r="A200" s="313" t="s">
        <v>130</v>
      </c>
      <c r="B200" s="309"/>
      <c r="C200" s="309"/>
      <c r="D200" s="310"/>
      <c r="E200" s="310" t="s">
        <v>25</v>
      </c>
      <c r="F200" s="311">
        <v>0</v>
      </c>
      <c r="G200" s="20"/>
      <c r="H200" s="20"/>
    </row>
    <row r="201" spans="1:8" x14ac:dyDescent="0.2">
      <c r="A201" s="313" t="s">
        <v>131</v>
      </c>
      <c r="B201" s="309"/>
      <c r="C201" s="309"/>
      <c r="D201" s="310"/>
      <c r="E201" s="310"/>
      <c r="F201" s="311">
        <f t="shared" si="11"/>
        <v>0</v>
      </c>
      <c r="G201" s="20"/>
      <c r="H201" s="20"/>
    </row>
    <row r="202" spans="1:8" ht="14.25" thickBot="1" x14ac:dyDescent="0.25">
      <c r="A202" s="314" t="s">
        <v>132</v>
      </c>
      <c r="B202" s="315">
        <v>5385625.0899999999</v>
      </c>
      <c r="C202" s="315"/>
      <c r="D202" s="310">
        <v>3041604.09</v>
      </c>
      <c r="E202" s="310"/>
      <c r="F202" s="311">
        <f t="shared" si="11"/>
        <v>2344021</v>
      </c>
      <c r="G202" s="20"/>
      <c r="H202" s="20"/>
    </row>
    <row r="203" spans="1:8" x14ac:dyDescent="0.2">
      <c r="A203" s="275" t="s">
        <v>133</v>
      </c>
      <c r="B203" s="316">
        <f>SUM(B173:B182)</f>
        <v>24545276.279999997</v>
      </c>
      <c r="C203" s="316">
        <f>SUM(C173:C182)</f>
        <v>5129211</v>
      </c>
      <c r="D203" s="317">
        <f>SUM(D173:D182)</f>
        <v>3506604.09</v>
      </c>
      <c r="E203" s="317">
        <f>SUM(E173:E182)</f>
        <v>7192160</v>
      </c>
      <c r="F203" s="318">
        <f>SUM(F173:F182)</f>
        <v>18975723.189999998</v>
      </c>
      <c r="G203" s="20"/>
      <c r="H203" s="20"/>
    </row>
    <row r="204" spans="1:8" x14ac:dyDescent="0.2">
      <c r="A204" s="10"/>
      <c r="B204" s="10"/>
      <c r="C204" s="10"/>
      <c r="D204" s="10"/>
      <c r="E204" s="10"/>
      <c r="F204" s="10"/>
      <c r="G204" s="10"/>
    </row>
    <row r="205" spans="1:8" ht="14.25" x14ac:dyDescent="0.2">
      <c r="A205" s="11"/>
      <c r="B205" s="11"/>
      <c r="C205" s="11"/>
      <c r="D205" s="11"/>
      <c r="E205" s="11"/>
      <c r="F205" s="11"/>
      <c r="G205" s="11"/>
    </row>
    <row r="206" spans="1:8" ht="15" x14ac:dyDescent="0.2">
      <c r="A206" s="579" t="s">
        <v>134</v>
      </c>
      <c r="B206" s="579"/>
      <c r="C206" s="579"/>
      <c r="D206" s="580"/>
      <c r="E206" s="581"/>
    </row>
    <row r="207" spans="1:8" ht="15" x14ac:dyDescent="0.25">
      <c r="A207" s="68"/>
      <c r="B207" s="68"/>
      <c r="C207" s="68"/>
      <c r="D207" s="20"/>
      <c r="E207" s="20"/>
    </row>
    <row r="208" spans="1:8" x14ac:dyDescent="0.2">
      <c r="A208" s="319" t="s">
        <v>35</v>
      </c>
      <c r="B208" s="320" t="s">
        <v>52</v>
      </c>
      <c r="C208" s="321" t="s">
        <v>53</v>
      </c>
      <c r="D208" s="20"/>
    </row>
    <row r="209" spans="1:4" x14ac:dyDescent="0.2">
      <c r="A209" s="322" t="s">
        <v>135</v>
      </c>
      <c r="B209" s="323">
        <f>SUM(B210:B212)</f>
        <v>0</v>
      </c>
      <c r="C209" s="303">
        <f>SUM(C210:C212)</f>
        <v>0</v>
      </c>
      <c r="D209" s="20"/>
    </row>
    <row r="210" spans="1:4" x14ac:dyDescent="0.2">
      <c r="A210" s="324" t="s">
        <v>411</v>
      </c>
      <c r="B210" s="302">
        <v>0</v>
      </c>
      <c r="C210" s="325">
        <v>0</v>
      </c>
      <c r="D210" s="20"/>
    </row>
    <row r="211" spans="1:4" x14ac:dyDescent="0.2">
      <c r="A211" s="324" t="s">
        <v>412</v>
      </c>
      <c r="B211" s="302">
        <v>0</v>
      </c>
      <c r="C211" s="325">
        <v>0</v>
      </c>
      <c r="D211" s="20"/>
    </row>
    <row r="212" spans="1:4" x14ac:dyDescent="0.2">
      <c r="A212" s="324" t="s">
        <v>413</v>
      </c>
      <c r="B212" s="302">
        <v>0</v>
      </c>
      <c r="C212" s="325">
        <v>0</v>
      </c>
      <c r="D212" s="20"/>
    </row>
    <row r="213" spans="1:4" ht="38.25" x14ac:dyDescent="0.2">
      <c r="A213" s="322" t="s">
        <v>136</v>
      </c>
      <c r="B213" s="323">
        <f>SUM(B214:B216)</f>
        <v>0</v>
      </c>
      <c r="C213" s="303">
        <f>SUM(C214:C216)</f>
        <v>0</v>
      </c>
      <c r="D213" s="20"/>
    </row>
    <row r="214" spans="1:4" x14ac:dyDescent="0.2">
      <c r="A214" s="324" t="s">
        <v>411</v>
      </c>
      <c r="B214" s="302">
        <v>0</v>
      </c>
      <c r="C214" s="325">
        <v>0</v>
      </c>
      <c r="D214" s="20"/>
    </row>
    <row r="215" spans="1:4" x14ac:dyDescent="0.2">
      <c r="A215" s="324" t="s">
        <v>412</v>
      </c>
      <c r="B215" s="302">
        <v>0</v>
      </c>
      <c r="C215" s="325">
        <v>0</v>
      </c>
      <c r="D215" s="20"/>
    </row>
    <row r="216" spans="1:4" x14ac:dyDescent="0.2">
      <c r="A216" s="324" t="s">
        <v>413</v>
      </c>
      <c r="B216" s="302">
        <v>0</v>
      </c>
      <c r="C216" s="325">
        <v>0</v>
      </c>
      <c r="D216" s="20"/>
    </row>
    <row r="217" spans="1:4" ht="38.25" x14ac:dyDescent="0.2">
      <c r="A217" s="322" t="s">
        <v>137</v>
      </c>
      <c r="B217" s="323">
        <v>2631.6</v>
      </c>
      <c r="C217" s="303">
        <v>1973.7</v>
      </c>
      <c r="D217" s="20"/>
    </row>
    <row r="218" spans="1:4" x14ac:dyDescent="0.2">
      <c r="A218" s="324" t="s">
        <v>411</v>
      </c>
      <c r="B218" s="302">
        <v>1973.7</v>
      </c>
      <c r="C218" s="325">
        <v>1973.7</v>
      </c>
      <c r="D218" s="20"/>
    </row>
    <row r="219" spans="1:4" x14ac:dyDescent="0.2">
      <c r="A219" s="324" t="s">
        <v>414</v>
      </c>
      <c r="B219" s="302">
        <v>657.9</v>
      </c>
      <c r="C219" s="325">
        <v>0</v>
      </c>
      <c r="D219" s="20"/>
    </row>
    <row r="220" spans="1:4" x14ac:dyDescent="0.2">
      <c r="A220" s="324" t="s">
        <v>413</v>
      </c>
      <c r="B220" s="302">
        <v>0</v>
      </c>
      <c r="C220" s="325">
        <v>0</v>
      </c>
      <c r="D220" s="20"/>
    </row>
    <row r="221" spans="1:4" x14ac:dyDescent="0.2">
      <c r="A221" s="326" t="s">
        <v>138</v>
      </c>
      <c r="B221" s="327">
        <f>B213+B217+B209</f>
        <v>2631.6</v>
      </c>
      <c r="C221" s="328">
        <f>C213+C217+C209</f>
        <v>1973.7</v>
      </c>
      <c r="D221" s="20"/>
    </row>
    <row r="224" spans="1:4" ht="60.75" customHeight="1" x14ac:dyDescent="0.2">
      <c r="A224" s="571" t="s">
        <v>139</v>
      </c>
      <c r="B224" s="571"/>
      <c r="C224" s="571"/>
      <c r="D224" s="572"/>
    </row>
    <row r="225" spans="1:5" x14ac:dyDescent="0.2">
      <c r="A225" s="69"/>
      <c r="B225" s="69"/>
      <c r="C225" s="69"/>
      <c r="D225" s="20"/>
    </row>
    <row r="226" spans="1:5" ht="14.25" thickBot="1" x14ac:dyDescent="0.25">
      <c r="A226" s="329" t="s">
        <v>140</v>
      </c>
      <c r="B226" s="330" t="s">
        <v>100</v>
      </c>
      <c r="C226" s="331" t="s">
        <v>104</v>
      </c>
    </row>
    <row r="227" spans="1:5" ht="25.5" customHeight="1" x14ac:dyDescent="0.2">
      <c r="A227" s="222" t="s">
        <v>141</v>
      </c>
      <c r="B227" s="332">
        <v>0</v>
      </c>
      <c r="C227" s="333">
        <v>0</v>
      </c>
    </row>
    <row r="228" spans="1:5" ht="26.25" customHeight="1" thickBot="1" x14ac:dyDescent="0.25">
      <c r="A228" s="222" t="s">
        <v>142</v>
      </c>
      <c r="B228" s="332">
        <v>0</v>
      </c>
      <c r="C228" s="334">
        <v>0</v>
      </c>
    </row>
    <row r="229" spans="1:5" x14ac:dyDescent="0.2">
      <c r="A229" s="329" t="s">
        <v>133</v>
      </c>
      <c r="B229" s="335">
        <f>SUM(B227:B228)</f>
        <v>0</v>
      </c>
      <c r="C229" s="336">
        <f>SUM(C227:C228)</f>
        <v>0</v>
      </c>
    </row>
    <row r="235" spans="1:5" ht="15" x14ac:dyDescent="0.2">
      <c r="A235" s="601" t="s">
        <v>143</v>
      </c>
      <c r="B235" s="601"/>
      <c r="C235" s="601"/>
      <c r="D235" s="601"/>
      <c r="E235" s="601"/>
    </row>
    <row r="236" spans="1:5" ht="14.25" thickBot="1" x14ac:dyDescent="0.25">
      <c r="A236" s="72"/>
      <c r="B236" s="73"/>
      <c r="C236" s="73"/>
      <c r="D236" s="73"/>
      <c r="E236" s="73"/>
    </row>
    <row r="237" spans="1:5" ht="14.25" thickBot="1" x14ac:dyDescent="0.25">
      <c r="A237" s="337"/>
      <c r="B237" s="602" t="s">
        <v>145</v>
      </c>
      <c r="C237" s="603"/>
      <c r="D237" s="602" t="s">
        <v>146</v>
      </c>
      <c r="E237" s="603"/>
    </row>
    <row r="238" spans="1:5" ht="14.25" thickBot="1" x14ac:dyDescent="0.25">
      <c r="A238" s="338" t="s">
        <v>144</v>
      </c>
      <c r="B238" s="256" t="s">
        <v>147</v>
      </c>
      <c r="C238" s="256" t="s">
        <v>148</v>
      </c>
      <c r="D238" s="257" t="s">
        <v>149</v>
      </c>
      <c r="E238" s="331" t="s">
        <v>150</v>
      </c>
    </row>
    <row r="239" spans="1:5" ht="14.25" thickBot="1" x14ac:dyDescent="0.25">
      <c r="A239" s="339" t="s">
        <v>151</v>
      </c>
      <c r="B239" s="340"/>
      <c r="C239" s="74"/>
      <c r="D239" s="74"/>
      <c r="E239" s="74"/>
    </row>
    <row r="240" spans="1:5" x14ac:dyDescent="0.2">
      <c r="A240" s="342" t="s">
        <v>152</v>
      </c>
      <c r="B240" s="343">
        <v>0</v>
      </c>
      <c r="C240" s="76">
        <v>0</v>
      </c>
      <c r="D240" s="77">
        <v>0</v>
      </c>
      <c r="E240" s="78">
        <v>0</v>
      </c>
    </row>
    <row r="241" spans="1:7" ht="25.5" x14ac:dyDescent="0.2">
      <c r="A241" s="75" t="s">
        <v>153</v>
      </c>
      <c r="B241" s="76">
        <v>0</v>
      </c>
      <c r="C241" s="76">
        <v>0</v>
      </c>
      <c r="D241" s="77">
        <v>0</v>
      </c>
      <c r="E241" s="78">
        <v>0</v>
      </c>
    </row>
    <row r="242" spans="1:7" x14ac:dyDescent="0.2">
      <c r="A242" s="75" t="s">
        <v>154</v>
      </c>
      <c r="B242" s="76">
        <v>0</v>
      </c>
      <c r="C242" s="76">
        <v>0</v>
      </c>
      <c r="D242" s="77">
        <v>0</v>
      </c>
      <c r="E242" s="78">
        <v>0</v>
      </c>
    </row>
    <row r="243" spans="1:7" ht="14.25" thickBot="1" x14ac:dyDescent="0.25">
      <c r="A243" s="75" t="s">
        <v>155</v>
      </c>
      <c r="B243" s="79">
        <f>SUM(B244:B244)</f>
        <v>0</v>
      </c>
      <c r="C243" s="79">
        <f>SUM(C244:C244)</f>
        <v>0</v>
      </c>
      <c r="D243" s="79">
        <f>SUM(D244:D244)</f>
        <v>0</v>
      </c>
      <c r="E243" s="80">
        <f>SUM(E244:E244)</f>
        <v>0</v>
      </c>
    </row>
    <row r="244" spans="1:7" ht="14.25" thickBot="1" x14ac:dyDescent="0.25">
      <c r="A244" s="81" t="s">
        <v>87</v>
      </c>
      <c r="B244" s="82">
        <v>0</v>
      </c>
      <c r="C244" s="82">
        <v>0</v>
      </c>
      <c r="D244" s="83">
        <v>0</v>
      </c>
      <c r="E244" s="84">
        <v>0</v>
      </c>
    </row>
    <row r="245" spans="1:7" ht="14.25" thickBot="1" x14ac:dyDescent="0.25">
      <c r="A245" s="345" t="s">
        <v>133</v>
      </c>
      <c r="B245" s="63">
        <f>SUM(B240:B244)</f>
        <v>0</v>
      </c>
      <c r="C245" s="63">
        <f>SUM(C240:C244)</f>
        <v>0</v>
      </c>
      <c r="D245" s="63">
        <f>SUM(D240:D244)</f>
        <v>0</v>
      </c>
      <c r="E245" s="264">
        <f>SUM(E240:E244)</f>
        <v>0</v>
      </c>
    </row>
    <row r="246" spans="1:7" ht="14.25" thickBot="1" x14ac:dyDescent="0.25">
      <c r="A246" s="339" t="s">
        <v>156</v>
      </c>
      <c r="B246" s="340"/>
      <c r="C246" s="341"/>
      <c r="D246" s="341"/>
      <c r="E246" s="341"/>
    </row>
    <row r="247" spans="1:7" x14ac:dyDescent="0.2">
      <c r="A247" s="75" t="s">
        <v>152</v>
      </c>
      <c r="B247" s="76">
        <v>0</v>
      </c>
      <c r="C247" s="76">
        <v>0</v>
      </c>
      <c r="D247" s="77">
        <v>0</v>
      </c>
      <c r="E247" s="78">
        <v>0</v>
      </c>
    </row>
    <row r="248" spans="1:7" ht="25.5" x14ac:dyDescent="0.2">
      <c r="A248" s="75" t="s">
        <v>153</v>
      </c>
      <c r="B248" s="76">
        <v>0</v>
      </c>
      <c r="C248" s="76">
        <v>0</v>
      </c>
      <c r="D248" s="77">
        <v>0</v>
      </c>
      <c r="E248" s="78">
        <v>0</v>
      </c>
    </row>
    <row r="249" spans="1:7" x14ac:dyDescent="0.2">
      <c r="A249" s="75" t="s">
        <v>154</v>
      </c>
      <c r="B249" s="76">
        <v>0</v>
      </c>
      <c r="C249" s="76">
        <v>0</v>
      </c>
      <c r="D249" s="77">
        <v>0</v>
      </c>
      <c r="E249" s="78">
        <v>0</v>
      </c>
    </row>
    <row r="250" spans="1:7" x14ac:dyDescent="0.2">
      <c r="A250" s="75" t="s">
        <v>155</v>
      </c>
      <c r="B250" s="79">
        <f>SUM(B251:B251)</f>
        <v>0</v>
      </c>
      <c r="C250" s="79">
        <f>SUM(C251:C251)</f>
        <v>0</v>
      </c>
      <c r="D250" s="79">
        <f>SUM(D251:D251)</f>
        <v>0</v>
      </c>
      <c r="E250" s="80">
        <f>SUM(E251:E251)</f>
        <v>0</v>
      </c>
    </row>
    <row r="251" spans="1:7" ht="14.25" thickBot="1" x14ac:dyDescent="0.25">
      <c r="A251" s="85" t="s">
        <v>87</v>
      </c>
      <c r="B251" s="79">
        <v>0</v>
      </c>
      <c r="C251" s="79">
        <v>0</v>
      </c>
      <c r="D251" s="86">
        <v>0</v>
      </c>
      <c r="E251" s="80">
        <v>0</v>
      </c>
    </row>
    <row r="252" spans="1:7" x14ac:dyDescent="0.2">
      <c r="A252" s="346" t="s">
        <v>133</v>
      </c>
      <c r="B252" s="271">
        <f>SUM(B247:B250)</f>
        <v>0</v>
      </c>
      <c r="C252" s="271">
        <f>SUM(C247:C250)</f>
        <v>0</v>
      </c>
      <c r="D252" s="271">
        <f>SUM(D247:D250)</f>
        <v>0</v>
      </c>
      <c r="E252" s="272">
        <f>SUM(E247:E250)</f>
        <v>0</v>
      </c>
    </row>
    <row r="256" spans="1:7" ht="29.25" customHeight="1" x14ac:dyDescent="0.2">
      <c r="A256" s="571" t="s">
        <v>157</v>
      </c>
      <c r="B256" s="571"/>
      <c r="C256" s="571"/>
      <c r="D256" s="572"/>
      <c r="E256" s="20"/>
      <c r="G256" s="13"/>
    </row>
    <row r="257" spans="1:7" x14ac:dyDescent="0.2">
      <c r="A257" s="87"/>
      <c r="B257" s="20"/>
      <c r="C257" s="20"/>
      <c r="D257" s="20"/>
      <c r="E257" s="20"/>
      <c r="G257" s="13"/>
    </row>
    <row r="258" spans="1:7" ht="26.25" thickBot="1" x14ac:dyDescent="0.25">
      <c r="A258" s="216" t="s">
        <v>158</v>
      </c>
      <c r="B258" s="347" t="s">
        <v>100</v>
      </c>
      <c r="C258" s="348" t="s">
        <v>53</v>
      </c>
      <c r="D258" s="331" t="s">
        <v>159</v>
      </c>
      <c r="F258" s="14"/>
    </row>
    <row r="259" spans="1:7" ht="14.25" x14ac:dyDescent="0.2">
      <c r="A259" s="349" t="s">
        <v>160</v>
      </c>
      <c r="B259" s="350">
        <v>0</v>
      </c>
      <c r="C259" s="351">
        <v>0</v>
      </c>
      <c r="D259" s="352"/>
      <c r="F259" s="14"/>
    </row>
    <row r="260" spans="1:7" ht="14.25" x14ac:dyDescent="0.2">
      <c r="A260" s="349" t="s">
        <v>415</v>
      </c>
      <c r="B260" s="350">
        <v>0</v>
      </c>
      <c r="C260" s="353">
        <v>0</v>
      </c>
      <c r="D260" s="354"/>
      <c r="F260" s="14"/>
    </row>
    <row r="261" spans="1:7" ht="14.25" x14ac:dyDescent="0.2">
      <c r="A261" s="355" t="s">
        <v>161</v>
      </c>
      <c r="B261" s="356">
        <v>0</v>
      </c>
      <c r="C261" s="357">
        <v>0</v>
      </c>
      <c r="D261" s="358"/>
      <c r="F261" s="15"/>
    </row>
    <row r="262" spans="1:7" ht="14.25" x14ac:dyDescent="0.2">
      <c r="A262" s="349" t="s">
        <v>162</v>
      </c>
      <c r="B262" s="350">
        <v>0</v>
      </c>
      <c r="C262" s="353">
        <v>0</v>
      </c>
      <c r="D262" s="354"/>
      <c r="F262" s="14"/>
    </row>
    <row r="263" spans="1:7" ht="14.25" x14ac:dyDescent="0.2">
      <c r="A263" s="349" t="s">
        <v>163</v>
      </c>
      <c r="B263" s="350">
        <v>0</v>
      </c>
      <c r="C263" s="359">
        <v>0</v>
      </c>
      <c r="D263" s="360"/>
      <c r="F263" s="14"/>
    </row>
    <row r="264" spans="1:7" ht="14.25" x14ac:dyDescent="0.2">
      <c r="A264" s="349" t="s">
        <v>164</v>
      </c>
      <c r="B264" s="350">
        <v>0</v>
      </c>
      <c r="C264" s="359">
        <v>0</v>
      </c>
      <c r="D264" s="360"/>
      <c r="F264" s="14"/>
    </row>
    <row r="265" spans="1:7" ht="25.5" x14ac:dyDescent="0.2">
      <c r="A265" s="349" t="s">
        <v>165</v>
      </c>
      <c r="B265" s="350">
        <v>0</v>
      </c>
      <c r="C265" s="359">
        <v>0</v>
      </c>
      <c r="D265" s="360"/>
      <c r="F265" s="14"/>
    </row>
    <row r="266" spans="1:7" x14ac:dyDescent="0.2">
      <c r="A266" s="349" t="s">
        <v>166</v>
      </c>
      <c r="B266" s="350">
        <v>0</v>
      </c>
      <c r="C266" s="353">
        <v>0</v>
      </c>
      <c r="D266" s="354"/>
    </row>
    <row r="267" spans="1:7" ht="14.25" thickBot="1" x14ac:dyDescent="0.25">
      <c r="A267" s="349" t="s">
        <v>17</v>
      </c>
      <c r="B267" s="350">
        <v>0</v>
      </c>
      <c r="C267" s="361">
        <v>0</v>
      </c>
      <c r="D267" s="362"/>
    </row>
    <row r="268" spans="1:7" x14ac:dyDescent="0.2">
      <c r="A268" s="363" t="s">
        <v>97</v>
      </c>
      <c r="B268" s="364">
        <f>B259+B260+B262+B266+B263+B264+B265+B267</f>
        <v>0</v>
      </c>
      <c r="C268" s="365">
        <f>C259+C260+C262+C266+C263+C264+C265+C267</f>
        <v>0</v>
      </c>
      <c r="D268" s="366"/>
    </row>
    <row r="269" spans="1:7" ht="15" x14ac:dyDescent="0.2">
      <c r="A269" s="578" t="s">
        <v>167</v>
      </c>
      <c r="B269" s="578"/>
      <c r="C269" s="578"/>
      <c r="D269" s="578"/>
    </row>
    <row r="270" spans="1:7" x14ac:dyDescent="0.2">
      <c r="A270" s="57"/>
      <c r="B270" s="58"/>
      <c r="C270" s="59"/>
      <c r="D270" s="59"/>
    </row>
    <row r="271" spans="1:7" ht="14.25" thickBot="1" x14ac:dyDescent="0.25">
      <c r="A271" s="293" t="s">
        <v>99</v>
      </c>
      <c r="B271" s="294" t="s">
        <v>100</v>
      </c>
      <c r="C271" s="297" t="s">
        <v>104</v>
      </c>
    </row>
    <row r="272" spans="1:7" ht="26.25" thickBot="1" x14ac:dyDescent="0.25">
      <c r="A272" s="487" t="s">
        <v>168</v>
      </c>
      <c r="B272" s="563">
        <v>0</v>
      </c>
      <c r="C272" s="403">
        <v>0</v>
      </c>
    </row>
    <row r="273" spans="1:3" ht="14.25" thickBot="1" x14ac:dyDescent="0.25">
      <c r="A273" s="487" t="s">
        <v>169</v>
      </c>
      <c r="B273" s="563">
        <v>0</v>
      </c>
      <c r="C273" s="403">
        <v>0</v>
      </c>
    </row>
    <row r="274" spans="1:3" ht="14.25" thickBot="1" x14ac:dyDescent="0.25">
      <c r="A274" s="487" t="s">
        <v>170</v>
      </c>
      <c r="B274" s="563">
        <v>0</v>
      </c>
      <c r="C274" s="403">
        <v>0</v>
      </c>
    </row>
    <row r="275" spans="1:3" ht="39" thickBot="1" x14ac:dyDescent="0.25">
      <c r="A275" s="487" t="s">
        <v>416</v>
      </c>
      <c r="B275" s="563">
        <v>0</v>
      </c>
      <c r="C275" s="403">
        <v>0</v>
      </c>
    </row>
    <row r="276" spans="1:3" ht="39" thickBot="1" x14ac:dyDescent="0.25">
      <c r="A276" s="487" t="s">
        <v>171</v>
      </c>
      <c r="B276" s="563">
        <v>0</v>
      </c>
      <c r="C276" s="403">
        <v>0</v>
      </c>
    </row>
    <row r="277" spans="1:3" ht="14.25" thickBot="1" x14ac:dyDescent="0.25">
      <c r="A277" s="487" t="s">
        <v>172</v>
      </c>
      <c r="B277" s="563">
        <v>0</v>
      </c>
      <c r="C277" s="403">
        <v>0</v>
      </c>
    </row>
    <row r="278" spans="1:3" ht="26.25" thickBot="1" x14ac:dyDescent="0.25">
      <c r="A278" s="487" t="s">
        <v>417</v>
      </c>
      <c r="B278" s="563">
        <v>0</v>
      </c>
      <c r="C278" s="403">
        <v>0</v>
      </c>
    </row>
    <row r="279" spans="1:3" ht="26.25" thickBot="1" x14ac:dyDescent="0.25">
      <c r="A279" s="487" t="s">
        <v>173</v>
      </c>
      <c r="B279" s="563">
        <v>0</v>
      </c>
      <c r="C279" s="403">
        <v>0</v>
      </c>
    </row>
    <row r="280" spans="1:3" ht="14.25" thickBot="1" x14ac:dyDescent="0.25">
      <c r="A280" s="487" t="s">
        <v>174</v>
      </c>
      <c r="B280" s="378">
        <v>615586</v>
      </c>
      <c r="C280" s="564">
        <f>SUM(C281:C300)</f>
        <v>0</v>
      </c>
    </row>
    <row r="281" spans="1:3" x14ac:dyDescent="0.2">
      <c r="A281" s="490" t="s">
        <v>113</v>
      </c>
      <c r="B281" s="565"/>
      <c r="C281" s="566"/>
    </row>
    <row r="282" spans="1:3" x14ac:dyDescent="0.2">
      <c r="A282" s="308" t="s">
        <v>114</v>
      </c>
      <c r="B282" s="567"/>
      <c r="C282" s="566"/>
    </row>
    <row r="283" spans="1:3" x14ac:dyDescent="0.2">
      <c r="A283" s="308" t="s">
        <v>115</v>
      </c>
      <c r="B283" s="567"/>
      <c r="C283" s="566"/>
    </row>
    <row r="284" spans="1:3" ht="51" x14ac:dyDescent="0.2">
      <c r="A284" s="312" t="s">
        <v>116</v>
      </c>
      <c r="B284" s="567"/>
      <c r="C284" s="566"/>
    </row>
    <row r="285" spans="1:3" ht="25.5" x14ac:dyDescent="0.2">
      <c r="A285" s="308" t="s">
        <v>117</v>
      </c>
      <c r="B285" s="567"/>
      <c r="C285" s="566"/>
    </row>
    <row r="286" spans="1:3" x14ac:dyDescent="0.2">
      <c r="A286" s="308" t="s">
        <v>118</v>
      </c>
      <c r="B286" s="567"/>
      <c r="C286" s="566"/>
    </row>
    <row r="287" spans="1:3" x14ac:dyDescent="0.2">
      <c r="A287" s="308" t="s">
        <v>119</v>
      </c>
      <c r="B287" s="567"/>
      <c r="C287" s="566"/>
    </row>
    <row r="288" spans="1:3" ht="25.5" x14ac:dyDescent="0.2">
      <c r="A288" s="308" t="s">
        <v>120</v>
      </c>
      <c r="B288" s="309"/>
      <c r="C288" s="568"/>
    </row>
    <row r="289" spans="1:4" x14ac:dyDescent="0.2">
      <c r="A289" s="308" t="s">
        <v>121</v>
      </c>
      <c r="B289" s="309"/>
      <c r="C289" s="568"/>
    </row>
    <row r="290" spans="1:4" ht="25.5" x14ac:dyDescent="0.2">
      <c r="A290" s="308" t="s">
        <v>122</v>
      </c>
      <c r="B290" s="309"/>
      <c r="C290" s="568"/>
    </row>
    <row r="291" spans="1:4" ht="25.5" x14ac:dyDescent="0.2">
      <c r="A291" s="308" t="s">
        <v>123</v>
      </c>
      <c r="B291" s="309"/>
      <c r="C291" s="568"/>
    </row>
    <row r="292" spans="1:4" x14ac:dyDescent="0.2">
      <c r="A292" s="308" t="s">
        <v>124</v>
      </c>
      <c r="B292" s="309"/>
      <c r="C292" s="568"/>
    </row>
    <row r="293" spans="1:4" x14ac:dyDescent="0.2">
      <c r="A293" s="308" t="s">
        <v>125</v>
      </c>
      <c r="B293" s="309">
        <v>615586</v>
      </c>
      <c r="C293" s="568"/>
    </row>
    <row r="294" spans="1:4" ht="25.5" x14ac:dyDescent="0.2">
      <c r="A294" s="312" t="s">
        <v>126</v>
      </c>
      <c r="B294" s="309"/>
      <c r="C294" s="568"/>
    </row>
    <row r="295" spans="1:4" ht="25.5" x14ac:dyDescent="0.2">
      <c r="A295" s="312" t="s">
        <v>127</v>
      </c>
      <c r="B295" s="309"/>
      <c r="C295" s="568"/>
    </row>
    <row r="296" spans="1:4" ht="38.25" x14ac:dyDescent="0.2">
      <c r="A296" s="312" t="s">
        <v>128</v>
      </c>
      <c r="B296" s="309"/>
      <c r="C296" s="568"/>
    </row>
    <row r="297" spans="1:4" ht="38.25" x14ac:dyDescent="0.2">
      <c r="A297" s="312" t="s">
        <v>129</v>
      </c>
      <c r="B297" s="309"/>
      <c r="C297" s="568"/>
    </row>
    <row r="298" spans="1:4" x14ac:dyDescent="0.2">
      <c r="A298" s="312" t="s">
        <v>130</v>
      </c>
      <c r="B298" s="309"/>
      <c r="C298" s="568"/>
    </row>
    <row r="299" spans="1:4" ht="25.5" x14ac:dyDescent="0.2">
      <c r="A299" s="312" t="s">
        <v>131</v>
      </c>
      <c r="B299" s="309"/>
      <c r="C299" s="568"/>
    </row>
    <row r="300" spans="1:4" ht="14.25" thickBot="1" x14ac:dyDescent="0.25">
      <c r="A300" s="314" t="s">
        <v>132</v>
      </c>
      <c r="B300" s="315"/>
      <c r="C300" s="568"/>
    </row>
    <row r="301" spans="1:4" x14ac:dyDescent="0.2">
      <c r="A301" s="569" t="s">
        <v>133</v>
      </c>
      <c r="B301" s="402">
        <f>SUM(B272:B283)</f>
        <v>615586</v>
      </c>
      <c r="C301" s="403">
        <f>SUM(C272:C283)</f>
        <v>0</v>
      </c>
    </row>
    <row r="302" spans="1:4" x14ac:dyDescent="0.2">
      <c r="A302" s="10"/>
      <c r="B302" s="10"/>
      <c r="C302" s="10"/>
      <c r="D302" s="10"/>
    </row>
    <row r="303" spans="1:4" x14ac:dyDescent="0.2">
      <c r="A303" s="10"/>
      <c r="B303" s="10"/>
      <c r="C303" s="10"/>
      <c r="D303" s="10"/>
    </row>
    <row r="304" spans="1:4" ht="14.25" x14ac:dyDescent="0.2">
      <c r="A304" s="605"/>
      <c r="B304" s="606"/>
      <c r="C304" s="606"/>
      <c r="D304" s="10"/>
    </row>
    <row r="307" spans="1:7" ht="15" x14ac:dyDescent="0.2">
      <c r="A307" s="573" t="s">
        <v>175</v>
      </c>
      <c r="B307" s="573"/>
      <c r="C307" s="573"/>
    </row>
    <row r="308" spans="1:7" ht="15.75" x14ac:dyDescent="0.2">
      <c r="A308" s="90"/>
      <c r="B308" s="59"/>
      <c r="C308" s="59"/>
    </row>
    <row r="309" spans="1:7" ht="14.25" thickBot="1" x14ac:dyDescent="0.25">
      <c r="A309" s="363" t="s">
        <v>176</v>
      </c>
      <c r="B309" s="553" t="s">
        <v>52</v>
      </c>
      <c r="C309" s="297" t="s">
        <v>53</v>
      </c>
      <c r="F309" s="604"/>
      <c r="G309" s="604"/>
    </row>
    <row r="310" spans="1:7" ht="14.25" thickBot="1" x14ac:dyDescent="0.25">
      <c r="A310" s="349" t="s">
        <v>177</v>
      </c>
      <c r="B310" s="539">
        <f>SUM(B311:B320)</f>
        <v>2631.6</v>
      </c>
      <c r="C310" s="554">
        <f>SUM(C311:C320)</f>
        <v>1973.7</v>
      </c>
      <c r="F310" s="604"/>
      <c r="G310" s="604"/>
    </row>
    <row r="311" spans="1:7" ht="63.75" x14ac:dyDescent="0.2">
      <c r="A311" s="555" t="s">
        <v>178</v>
      </c>
      <c r="B311" s="556">
        <v>0</v>
      </c>
      <c r="C311" s="557">
        <v>0</v>
      </c>
      <c r="F311" s="604"/>
      <c r="G311" s="604"/>
    </row>
    <row r="312" spans="1:7" ht="25.5" x14ac:dyDescent="0.2">
      <c r="A312" s="555" t="s">
        <v>179</v>
      </c>
      <c r="B312" s="350">
        <v>0</v>
      </c>
      <c r="C312" s="558">
        <v>0</v>
      </c>
    </row>
    <row r="313" spans="1:7" x14ac:dyDescent="0.2">
      <c r="A313" s="555" t="s">
        <v>180</v>
      </c>
      <c r="B313" s="350">
        <v>0</v>
      </c>
      <c r="C313" s="559">
        <v>0</v>
      </c>
    </row>
    <row r="314" spans="1:7" ht="38.25" x14ac:dyDescent="0.2">
      <c r="A314" s="555" t="s">
        <v>181</v>
      </c>
      <c r="B314" s="350">
        <v>0</v>
      </c>
      <c r="C314" s="559">
        <v>0</v>
      </c>
    </row>
    <row r="315" spans="1:7" ht="25.5" x14ac:dyDescent="0.2">
      <c r="A315" s="555" t="s">
        <v>182</v>
      </c>
      <c r="B315" s="350">
        <v>0</v>
      </c>
      <c r="C315" s="559">
        <v>0</v>
      </c>
    </row>
    <row r="316" spans="1:7" x14ac:dyDescent="0.2">
      <c r="A316" s="555" t="s">
        <v>183</v>
      </c>
      <c r="B316" s="350">
        <v>0</v>
      </c>
      <c r="C316" s="559">
        <v>0</v>
      </c>
    </row>
    <row r="317" spans="1:7" x14ac:dyDescent="0.2">
      <c r="A317" s="555" t="s">
        <v>184</v>
      </c>
      <c r="B317" s="350">
        <v>0</v>
      </c>
      <c r="C317" s="559">
        <v>0</v>
      </c>
    </row>
    <row r="318" spans="1:7" x14ac:dyDescent="0.2">
      <c r="A318" s="555" t="s">
        <v>185</v>
      </c>
      <c r="B318" s="350">
        <v>0</v>
      </c>
      <c r="C318" s="559">
        <v>0</v>
      </c>
    </row>
    <row r="319" spans="1:7" x14ac:dyDescent="0.2">
      <c r="A319" s="555" t="s">
        <v>186</v>
      </c>
      <c r="B319" s="350">
        <v>0</v>
      </c>
      <c r="C319" s="559">
        <v>0</v>
      </c>
    </row>
    <row r="320" spans="1:7" ht="14.25" thickBot="1" x14ac:dyDescent="0.25">
      <c r="A320" s="555" t="s">
        <v>17</v>
      </c>
      <c r="B320" s="350">
        <v>2631.6</v>
      </c>
      <c r="C320" s="560">
        <v>1973.7</v>
      </c>
    </row>
    <row r="321" spans="1:3" ht="14.25" thickBot="1" x14ac:dyDescent="0.25">
      <c r="A321" s="349" t="s">
        <v>187</v>
      </c>
      <c r="B321" s="539">
        <f>SUM(B322:B331)</f>
        <v>657.9</v>
      </c>
      <c r="C321" s="554">
        <f>SUM(C322:C331)</f>
        <v>657.9</v>
      </c>
    </row>
    <row r="322" spans="1:3" ht="63.75" x14ac:dyDescent="0.2">
      <c r="A322" s="555" t="s">
        <v>178</v>
      </c>
      <c r="B322" s="350">
        <v>0</v>
      </c>
      <c r="C322" s="558">
        <v>0</v>
      </c>
    </row>
    <row r="323" spans="1:3" ht="25.5" x14ac:dyDescent="0.2">
      <c r="A323" s="555" t="s">
        <v>179</v>
      </c>
      <c r="B323" s="350">
        <v>0</v>
      </c>
      <c r="C323" s="558">
        <v>0</v>
      </c>
    </row>
    <row r="324" spans="1:3" x14ac:dyDescent="0.2">
      <c r="A324" s="555" t="s">
        <v>180</v>
      </c>
      <c r="B324" s="350">
        <v>0</v>
      </c>
      <c r="C324" s="559">
        <v>0</v>
      </c>
    </row>
    <row r="325" spans="1:3" ht="38.25" x14ac:dyDescent="0.2">
      <c r="A325" s="555" t="s">
        <v>181</v>
      </c>
      <c r="B325" s="350">
        <v>0</v>
      </c>
      <c r="C325" s="559">
        <v>0</v>
      </c>
    </row>
    <row r="326" spans="1:3" ht="25.5" x14ac:dyDescent="0.2">
      <c r="A326" s="555" t="s">
        <v>182</v>
      </c>
      <c r="B326" s="350">
        <v>0</v>
      </c>
      <c r="C326" s="559">
        <v>0</v>
      </c>
    </row>
    <row r="327" spans="1:3" x14ac:dyDescent="0.2">
      <c r="A327" s="555" t="s">
        <v>183</v>
      </c>
      <c r="B327" s="350">
        <v>0</v>
      </c>
      <c r="C327" s="559">
        <v>0</v>
      </c>
    </row>
    <row r="328" spans="1:3" x14ac:dyDescent="0.2">
      <c r="A328" s="555" t="s">
        <v>184</v>
      </c>
      <c r="B328" s="350">
        <v>0</v>
      </c>
      <c r="C328" s="559">
        <v>0</v>
      </c>
    </row>
    <row r="329" spans="1:3" ht="25.5" x14ac:dyDescent="0.2">
      <c r="A329" s="555" t="s">
        <v>188</v>
      </c>
      <c r="B329" s="350">
        <v>0</v>
      </c>
      <c r="C329" s="559">
        <v>0</v>
      </c>
    </row>
    <row r="330" spans="1:3" x14ac:dyDescent="0.2">
      <c r="A330" s="555" t="s">
        <v>186</v>
      </c>
      <c r="B330" s="350">
        <v>0</v>
      </c>
      <c r="C330" s="559">
        <v>0</v>
      </c>
    </row>
    <row r="331" spans="1:3" ht="64.5" thickBot="1" x14ac:dyDescent="0.25">
      <c r="A331" s="555" t="s">
        <v>189</v>
      </c>
      <c r="B331" s="350">
        <v>657.9</v>
      </c>
      <c r="C331" s="561">
        <v>657.9</v>
      </c>
    </row>
    <row r="332" spans="1:3" x14ac:dyDescent="0.2">
      <c r="A332" s="363" t="s">
        <v>12</v>
      </c>
      <c r="B332" s="562">
        <f>B310+B321</f>
        <v>3289.5</v>
      </c>
      <c r="C332" s="273">
        <f>C310+C321</f>
        <v>2631.6</v>
      </c>
    </row>
    <row r="337" spans="1:9" ht="15" x14ac:dyDescent="0.2">
      <c r="A337" s="607" t="s">
        <v>190</v>
      </c>
      <c r="B337" s="607"/>
      <c r="C337" s="607"/>
      <c r="D337" s="589"/>
      <c r="E337" s="589"/>
      <c r="F337" s="20"/>
      <c r="G337" s="20"/>
      <c r="H337" s="20"/>
      <c r="I337" s="20"/>
    </row>
    <row r="338" spans="1:9" x14ac:dyDescent="0.2">
      <c r="A338" s="59"/>
      <c r="B338" s="59"/>
      <c r="C338" s="59"/>
      <c r="D338" s="24"/>
      <c r="E338" s="20"/>
      <c r="F338" s="20"/>
      <c r="G338" s="20"/>
      <c r="H338" s="20"/>
      <c r="I338" s="20"/>
    </row>
    <row r="339" spans="1:9" ht="14.25" thickBot="1" x14ac:dyDescent="0.25">
      <c r="A339" s="293" t="s">
        <v>191</v>
      </c>
      <c r="B339" s="426" t="s">
        <v>52</v>
      </c>
      <c r="C339" s="426" t="s">
        <v>104</v>
      </c>
      <c r="D339" s="20"/>
      <c r="E339" s="20"/>
      <c r="F339" s="20"/>
      <c r="G339" s="20"/>
      <c r="H339" s="20"/>
    </row>
    <row r="340" spans="1:9" x14ac:dyDescent="0.2">
      <c r="A340" s="546" t="s">
        <v>192</v>
      </c>
      <c r="B340" s="284">
        <f>SUM(B341:B347)</f>
        <v>13211393.949999999</v>
      </c>
      <c r="C340" s="283">
        <f>SUM(C341:C347)</f>
        <v>13955380.6</v>
      </c>
      <c r="D340" s="20"/>
      <c r="E340" s="20"/>
      <c r="F340" s="20"/>
      <c r="G340" s="20"/>
      <c r="H340" s="20"/>
    </row>
    <row r="341" spans="1:9" x14ac:dyDescent="0.2">
      <c r="A341" s="492" t="s">
        <v>193</v>
      </c>
      <c r="B341" s="547">
        <v>13211393.949999999</v>
      </c>
      <c r="C341" s="548">
        <v>13955380.6</v>
      </c>
      <c r="D341" s="20"/>
      <c r="E341" s="20"/>
      <c r="F341" s="20"/>
      <c r="G341" s="20"/>
      <c r="H341" s="20"/>
    </row>
    <row r="342" spans="1:9" x14ac:dyDescent="0.2">
      <c r="A342" s="492" t="s">
        <v>194</v>
      </c>
      <c r="B342" s="547">
        <v>0</v>
      </c>
      <c r="C342" s="548">
        <v>0</v>
      </c>
      <c r="D342" s="20"/>
      <c r="E342" s="20"/>
      <c r="F342" s="20"/>
      <c r="G342" s="20"/>
      <c r="H342" s="20"/>
    </row>
    <row r="343" spans="1:9" ht="38.25" x14ac:dyDescent="0.2">
      <c r="A343" s="308" t="s">
        <v>195</v>
      </c>
      <c r="B343" s="547">
        <v>0</v>
      </c>
      <c r="C343" s="548">
        <v>0</v>
      </c>
      <c r="D343" s="20"/>
      <c r="E343" s="20"/>
      <c r="F343" s="20"/>
      <c r="G343" s="20"/>
      <c r="H343" s="20"/>
    </row>
    <row r="344" spans="1:9" x14ac:dyDescent="0.2">
      <c r="A344" s="308" t="s">
        <v>196</v>
      </c>
      <c r="B344" s="547">
        <v>0</v>
      </c>
      <c r="C344" s="548">
        <v>0</v>
      </c>
      <c r="D344" s="20"/>
      <c r="E344" s="20"/>
      <c r="F344" s="20"/>
      <c r="G344" s="20"/>
      <c r="H344" s="20"/>
    </row>
    <row r="345" spans="1:9" ht="25.5" x14ac:dyDescent="0.2">
      <c r="A345" s="308" t="s">
        <v>197</v>
      </c>
      <c r="B345" s="547">
        <v>0</v>
      </c>
      <c r="C345" s="548">
        <v>0</v>
      </c>
      <c r="D345" s="20"/>
      <c r="E345" s="20"/>
      <c r="F345" s="20"/>
      <c r="G345" s="20"/>
      <c r="H345" s="20"/>
    </row>
    <row r="346" spans="1:9" x14ac:dyDescent="0.2">
      <c r="A346" s="308" t="s">
        <v>198</v>
      </c>
      <c r="B346" s="547">
        <v>0</v>
      </c>
      <c r="C346" s="548">
        <v>0</v>
      </c>
      <c r="D346" s="20"/>
      <c r="E346" s="20"/>
      <c r="F346" s="20"/>
      <c r="G346" s="20"/>
      <c r="H346" s="20"/>
    </row>
    <row r="347" spans="1:9" x14ac:dyDescent="0.2">
      <c r="A347" s="308" t="s">
        <v>132</v>
      </c>
      <c r="B347" s="547">
        <v>0</v>
      </c>
      <c r="C347" s="548">
        <v>0</v>
      </c>
      <c r="D347" s="20"/>
      <c r="E347" s="20"/>
      <c r="F347" s="20"/>
      <c r="G347" s="20"/>
      <c r="H347" s="20"/>
    </row>
    <row r="348" spans="1:9" x14ac:dyDescent="0.2">
      <c r="A348" s="506" t="s">
        <v>199</v>
      </c>
      <c r="B348" s="284">
        <f>B349+B350+B352</f>
        <v>0</v>
      </c>
      <c r="C348" s="529">
        <f>C349+C350+C352</f>
        <v>0</v>
      </c>
      <c r="D348" s="20"/>
      <c r="E348" s="20"/>
      <c r="F348" s="20"/>
      <c r="G348" s="20"/>
      <c r="H348" s="20"/>
    </row>
    <row r="349" spans="1:9" x14ac:dyDescent="0.2">
      <c r="A349" s="492" t="s">
        <v>200</v>
      </c>
      <c r="B349" s="549">
        <v>0</v>
      </c>
      <c r="C349" s="550">
        <v>0</v>
      </c>
      <c r="D349" s="20"/>
      <c r="E349" s="20"/>
      <c r="F349" s="20"/>
      <c r="G349" s="20"/>
      <c r="H349" s="20"/>
    </row>
    <row r="350" spans="1:9" x14ac:dyDescent="0.2">
      <c r="A350" s="492" t="s">
        <v>201</v>
      </c>
      <c r="B350" s="549">
        <v>0</v>
      </c>
      <c r="C350" s="550">
        <v>0</v>
      </c>
      <c r="D350" s="20"/>
      <c r="E350" s="20"/>
      <c r="F350" s="20"/>
      <c r="G350" s="20"/>
      <c r="H350" s="20"/>
    </row>
    <row r="351" spans="1:9" x14ac:dyDescent="0.2">
      <c r="A351" s="492" t="s">
        <v>202</v>
      </c>
      <c r="B351" s="549">
        <v>0</v>
      </c>
      <c r="C351" s="550">
        <v>0</v>
      </c>
      <c r="D351" s="20"/>
      <c r="E351" s="20"/>
      <c r="F351" s="20"/>
      <c r="G351" s="20"/>
      <c r="H351" s="20"/>
    </row>
    <row r="352" spans="1:9" ht="14.25" thickBot="1" x14ac:dyDescent="0.25">
      <c r="A352" s="314" t="s">
        <v>132</v>
      </c>
      <c r="B352" s="549">
        <v>0</v>
      </c>
      <c r="C352" s="550">
        <v>0</v>
      </c>
      <c r="D352" s="20"/>
      <c r="E352" s="20"/>
      <c r="F352" s="20"/>
      <c r="G352" s="20"/>
      <c r="H352" s="20"/>
    </row>
    <row r="353" spans="1:9" x14ac:dyDescent="0.2">
      <c r="A353" s="274" t="s">
        <v>12</v>
      </c>
      <c r="B353" s="551">
        <f>B340+B348</f>
        <v>13211393.949999999</v>
      </c>
      <c r="C353" s="552">
        <f>C340+C348</f>
        <v>13955380.6</v>
      </c>
      <c r="D353" s="20"/>
      <c r="E353" s="20"/>
      <c r="F353" s="20"/>
      <c r="G353" s="20"/>
      <c r="H353" s="20"/>
    </row>
    <row r="354" spans="1:9" x14ac:dyDescent="0.2">
      <c r="A354" s="20"/>
      <c r="B354" s="20"/>
      <c r="C354" s="20"/>
      <c r="D354" s="20"/>
      <c r="E354" s="20"/>
      <c r="F354" s="20"/>
      <c r="G354" s="20"/>
      <c r="H354" s="20"/>
      <c r="I354" s="20"/>
    </row>
    <row r="355" spans="1:9" x14ac:dyDescent="0.2">
      <c r="A355" s="20"/>
      <c r="B355" s="20"/>
      <c r="C355" s="20"/>
      <c r="D355" s="20"/>
      <c r="E355" s="20"/>
      <c r="F355" s="20"/>
      <c r="G355" s="20"/>
      <c r="H355" s="20"/>
      <c r="I355" s="20"/>
    </row>
    <row r="356" spans="1:9" ht="26.25" customHeight="1" x14ac:dyDescent="0.2">
      <c r="A356" s="579" t="s">
        <v>203</v>
      </c>
      <c r="B356" s="614"/>
      <c r="C356" s="614"/>
      <c r="D356" s="614"/>
      <c r="E356" s="20"/>
      <c r="F356" s="20"/>
      <c r="G356" s="20"/>
      <c r="H356" s="20"/>
      <c r="I356" s="20"/>
    </row>
    <row r="357" spans="1:9" x14ac:dyDescent="0.2">
      <c r="A357" s="20"/>
      <c r="B357" s="91"/>
      <c r="C357" s="20"/>
      <c r="D357" s="20"/>
      <c r="E357" s="20"/>
      <c r="F357" s="20"/>
      <c r="G357" s="20"/>
      <c r="H357" s="20"/>
      <c r="I357" s="20"/>
    </row>
    <row r="358" spans="1:9" x14ac:dyDescent="0.2">
      <c r="A358" s="270" t="s">
        <v>51</v>
      </c>
      <c r="B358" s="423" t="s">
        <v>100</v>
      </c>
      <c r="C358" s="423" t="s">
        <v>53</v>
      </c>
      <c r="D358" s="20"/>
      <c r="E358" s="20"/>
      <c r="F358" s="20"/>
      <c r="G358" s="20"/>
      <c r="H358" s="20"/>
    </row>
    <row r="359" spans="1:9" x14ac:dyDescent="0.2">
      <c r="A359" s="537" t="s">
        <v>204</v>
      </c>
      <c r="B359" s="350">
        <v>15540198.359999999</v>
      </c>
      <c r="C359" s="302">
        <v>14315782.949999999</v>
      </c>
      <c r="D359" s="20"/>
      <c r="E359" s="20"/>
      <c r="F359" s="20"/>
      <c r="G359" s="20"/>
      <c r="H359" s="20"/>
    </row>
    <row r="360" spans="1:9" x14ac:dyDescent="0.2">
      <c r="A360" s="538" t="s">
        <v>97</v>
      </c>
      <c r="B360" s="539">
        <f>SUM(B359:B359)</f>
        <v>15540198.359999999</v>
      </c>
      <c r="C360" s="539">
        <f>SUM(C359:C359)</f>
        <v>14315782.949999999</v>
      </c>
      <c r="D360" s="20"/>
      <c r="E360" s="20"/>
      <c r="F360" s="20"/>
      <c r="G360" s="20"/>
      <c r="H360" s="20"/>
    </row>
    <row r="361" spans="1:9" x14ac:dyDescent="0.2">
      <c r="A361" s="20"/>
      <c r="B361" s="20"/>
      <c r="C361" s="20"/>
      <c r="D361" s="20"/>
      <c r="E361" s="20"/>
      <c r="F361" s="20"/>
      <c r="G361" s="20"/>
      <c r="H361" s="20"/>
      <c r="I361" s="20"/>
    </row>
    <row r="362" spans="1:9" x14ac:dyDescent="0.2">
      <c r="A362" s="20"/>
      <c r="B362" s="20"/>
      <c r="C362" s="20"/>
      <c r="D362" s="20"/>
      <c r="E362" s="20"/>
      <c r="F362" s="20"/>
      <c r="G362" s="20"/>
      <c r="H362" s="20"/>
      <c r="I362" s="20"/>
    </row>
    <row r="363" spans="1:9" x14ac:dyDescent="0.2">
      <c r="A363" s="579" t="s">
        <v>205</v>
      </c>
      <c r="B363" s="615"/>
      <c r="C363" s="615"/>
      <c r="D363" s="615"/>
      <c r="E363" s="609"/>
      <c r="F363" s="20"/>
      <c r="G363" s="20"/>
      <c r="H363" s="20"/>
      <c r="I363" s="20"/>
    </row>
    <row r="364" spans="1:9" x14ac:dyDescent="0.2">
      <c r="A364" s="20"/>
      <c r="B364" s="20"/>
      <c r="C364" s="20"/>
      <c r="D364" s="20"/>
      <c r="E364" s="24"/>
      <c r="F364" s="20"/>
      <c r="G364" s="20"/>
      <c r="H364" s="20"/>
      <c r="I364" s="20"/>
    </row>
    <row r="365" spans="1:9" ht="25.5" x14ac:dyDescent="0.2">
      <c r="A365" s="540" t="s">
        <v>35</v>
      </c>
      <c r="B365" s="541" t="s">
        <v>206</v>
      </c>
      <c r="C365" s="542" t="s">
        <v>207</v>
      </c>
      <c r="D365" s="24"/>
      <c r="E365" s="20"/>
      <c r="F365" s="20"/>
      <c r="G365" s="20"/>
      <c r="H365" s="20"/>
    </row>
    <row r="366" spans="1:9" x14ac:dyDescent="0.2">
      <c r="A366" s="543" t="s">
        <v>208</v>
      </c>
      <c r="B366" s="544">
        <v>832372.74</v>
      </c>
      <c r="C366" s="545">
        <v>986986.9</v>
      </c>
      <c r="D366" s="24"/>
      <c r="E366" s="20"/>
      <c r="F366" s="20"/>
      <c r="G366" s="20"/>
      <c r="H366" s="20"/>
    </row>
    <row r="367" spans="1:9" x14ac:dyDescent="0.2">
      <c r="A367" s="24"/>
      <c r="B367" s="24"/>
      <c r="C367" s="24"/>
      <c r="D367" s="24"/>
      <c r="E367" s="24"/>
      <c r="F367" s="20"/>
      <c r="G367" s="20"/>
      <c r="H367" s="20"/>
      <c r="I367" s="20"/>
    </row>
    <row r="368" spans="1:9" ht="29.25" customHeight="1" x14ac:dyDescent="0.2">
      <c r="A368" s="608" t="s">
        <v>209</v>
      </c>
      <c r="B368" s="608"/>
      <c r="C368" s="608"/>
      <c r="D368" s="609"/>
      <c r="E368" s="609"/>
      <c r="F368" s="20"/>
      <c r="G368" s="20"/>
      <c r="H368" s="20"/>
      <c r="I368" s="20"/>
    </row>
    <row r="369" spans="1:9" x14ac:dyDescent="0.2">
      <c r="A369" s="20"/>
      <c r="B369" s="20"/>
      <c r="C369" s="20"/>
      <c r="D369" s="20"/>
      <c r="E369" s="20"/>
      <c r="F369" s="20"/>
      <c r="G369" s="20"/>
      <c r="H369" s="20"/>
      <c r="I369" s="20"/>
    </row>
    <row r="370" spans="1:9" x14ac:dyDescent="0.2">
      <c r="A370" s="20"/>
      <c r="B370" s="20"/>
      <c r="C370" s="20"/>
      <c r="D370" s="20"/>
      <c r="E370" s="20"/>
      <c r="F370" s="20"/>
      <c r="G370" s="20"/>
      <c r="H370" s="20"/>
      <c r="I370" s="20"/>
    </row>
    <row r="371" spans="1:9" x14ac:dyDescent="0.2">
      <c r="A371" s="20"/>
      <c r="B371" s="20"/>
      <c r="C371" s="20"/>
      <c r="D371" s="20"/>
      <c r="E371" s="20"/>
      <c r="F371" s="20"/>
      <c r="G371" s="20"/>
      <c r="H371" s="20"/>
      <c r="I371" s="20"/>
    </row>
    <row r="372" spans="1:9" x14ac:dyDescent="0.2">
      <c r="A372" s="20"/>
      <c r="B372" s="20"/>
      <c r="C372" s="20"/>
      <c r="D372" s="20"/>
      <c r="E372" s="20"/>
      <c r="F372" s="20"/>
      <c r="G372" s="20"/>
      <c r="H372" s="20"/>
      <c r="I372" s="20"/>
    </row>
    <row r="373" spans="1:9" ht="15" x14ac:dyDescent="0.2">
      <c r="A373" s="610" t="s">
        <v>210</v>
      </c>
      <c r="B373" s="610"/>
      <c r="C373" s="610"/>
      <c r="D373" s="610"/>
      <c r="E373" s="610"/>
      <c r="F373" s="610"/>
      <c r="G373" s="610"/>
      <c r="H373" s="610"/>
      <c r="I373" s="610"/>
    </row>
    <row r="374" spans="1:9" x14ac:dyDescent="0.2">
      <c r="A374" s="20"/>
      <c r="B374" s="20"/>
      <c r="C374" s="20"/>
      <c r="D374" s="20"/>
      <c r="E374" s="20"/>
      <c r="F374" s="20"/>
      <c r="G374" s="20"/>
      <c r="H374" s="20"/>
      <c r="I374" s="20"/>
    </row>
    <row r="375" spans="1:9" ht="15" x14ac:dyDescent="0.2">
      <c r="A375" s="610" t="s">
        <v>211</v>
      </c>
      <c r="B375" s="610"/>
      <c r="C375" s="610"/>
      <c r="D375" s="610"/>
      <c r="E375" s="610"/>
      <c r="F375" s="610"/>
      <c r="G375" s="610"/>
      <c r="H375" s="610"/>
      <c r="I375" s="610"/>
    </row>
    <row r="376" spans="1:9" ht="16.5" thickBot="1" x14ac:dyDescent="0.25">
      <c r="A376" s="92"/>
      <c r="B376" s="92"/>
      <c r="C376" s="92"/>
      <c r="D376" s="92"/>
      <c r="E376" s="92"/>
      <c r="F376" s="92"/>
      <c r="G376" s="92"/>
      <c r="H376" s="92"/>
      <c r="I376" s="58"/>
    </row>
    <row r="377" spans="1:9" ht="39.75" customHeight="1" thickBot="1" x14ac:dyDescent="0.25">
      <c r="A377" s="62"/>
      <c r="B377" s="611" t="s">
        <v>213</v>
      </c>
      <c r="C377" s="612"/>
      <c r="D377" s="613"/>
      <c r="E377" s="367" t="s">
        <v>64</v>
      </c>
      <c r="F377" s="611" t="s">
        <v>214</v>
      </c>
      <c r="G377" s="612"/>
      <c r="H377" s="613"/>
      <c r="I377" s="62"/>
    </row>
    <row r="378" spans="1:9" ht="61.5" customHeight="1" thickBot="1" x14ac:dyDescent="0.25">
      <c r="A378" s="368" t="s">
        <v>212</v>
      </c>
      <c r="B378" s="369" t="s">
        <v>215</v>
      </c>
      <c r="C378" s="370" t="s">
        <v>216</v>
      </c>
      <c r="D378" s="371" t="s">
        <v>68</v>
      </c>
      <c r="E378" s="372" t="s">
        <v>217</v>
      </c>
      <c r="F378" s="369" t="s">
        <v>428</v>
      </c>
      <c r="G378" s="370" t="s">
        <v>218</v>
      </c>
      <c r="H378" s="371" t="s">
        <v>219</v>
      </c>
      <c r="I378" s="373" t="s">
        <v>88</v>
      </c>
    </row>
    <row r="379" spans="1:9" ht="14.25" thickBot="1" x14ac:dyDescent="0.25">
      <c r="A379" s="374" t="s">
        <v>52</v>
      </c>
      <c r="B379" s="375">
        <v>0</v>
      </c>
      <c r="C379" s="376">
        <v>0</v>
      </c>
      <c r="D379" s="377">
        <v>0</v>
      </c>
      <c r="E379" s="378">
        <f>15444793.85-11033757.76</f>
        <v>4411036.09</v>
      </c>
      <c r="F379" s="375">
        <v>0</v>
      </c>
      <c r="G379" s="379">
        <v>0</v>
      </c>
      <c r="H379" s="377">
        <v>0</v>
      </c>
      <c r="I379" s="380">
        <f>SUM(B379:H379)</f>
        <v>4411036.09</v>
      </c>
    </row>
    <row r="380" spans="1:9" ht="14.25" thickBot="1" x14ac:dyDescent="0.25">
      <c r="A380" s="381" t="s">
        <v>27</v>
      </c>
      <c r="B380" s="382">
        <f t="shared" ref="B380:I380" si="12">SUM(B381:B383)</f>
        <v>0</v>
      </c>
      <c r="C380" s="383">
        <f t="shared" si="12"/>
        <v>0</v>
      </c>
      <c r="D380" s="384">
        <f t="shared" si="12"/>
        <v>0</v>
      </c>
      <c r="E380" s="385">
        <f t="shared" si="12"/>
        <v>0</v>
      </c>
      <c r="F380" s="382">
        <f t="shared" si="12"/>
        <v>0</v>
      </c>
      <c r="G380" s="382">
        <f t="shared" si="12"/>
        <v>0</v>
      </c>
      <c r="H380" s="385">
        <f t="shared" si="12"/>
        <v>0</v>
      </c>
      <c r="I380" s="386">
        <f t="shared" si="12"/>
        <v>0</v>
      </c>
    </row>
    <row r="381" spans="1:9" x14ac:dyDescent="0.2">
      <c r="A381" s="387" t="s">
        <v>422</v>
      </c>
      <c r="B381" s="388">
        <v>0</v>
      </c>
      <c r="C381" s="389">
        <v>0</v>
      </c>
      <c r="D381" s="390">
        <v>0</v>
      </c>
      <c r="E381" s="391">
        <v>0</v>
      </c>
      <c r="F381" s="388">
        <v>0</v>
      </c>
      <c r="G381" s="392">
        <v>0</v>
      </c>
      <c r="H381" s="390">
        <v>0</v>
      </c>
      <c r="I381" s="393">
        <f>SUM(B381:H381)</f>
        <v>0</v>
      </c>
    </row>
    <row r="382" spans="1:9" x14ac:dyDescent="0.2">
      <c r="A382" s="394" t="s">
        <v>423</v>
      </c>
      <c r="B382" s="395">
        <v>0</v>
      </c>
      <c r="C382" s="310">
        <v>0</v>
      </c>
      <c r="D382" s="357">
        <v>0</v>
      </c>
      <c r="E382" s="396">
        <v>0</v>
      </c>
      <c r="F382" s="395">
        <v>0</v>
      </c>
      <c r="G382" s="397">
        <v>0</v>
      </c>
      <c r="H382" s="357">
        <v>0</v>
      </c>
      <c r="I382" s="393">
        <f>SUM(B382:H382)</f>
        <v>0</v>
      </c>
    </row>
    <row r="383" spans="1:9" ht="14.25" thickBot="1" x14ac:dyDescent="0.25">
      <c r="A383" s="394" t="s">
        <v>424</v>
      </c>
      <c r="B383" s="395">
        <v>0</v>
      </c>
      <c r="C383" s="310">
        <v>0</v>
      </c>
      <c r="D383" s="357">
        <v>0</v>
      </c>
      <c r="E383" s="396">
        <v>0</v>
      </c>
      <c r="F383" s="395">
        <v>0</v>
      </c>
      <c r="G383" s="397">
        <v>0</v>
      </c>
      <c r="H383" s="357">
        <v>0</v>
      </c>
      <c r="I383" s="393">
        <f>SUM(B383:H383)</f>
        <v>0</v>
      </c>
    </row>
    <row r="384" spans="1:9" ht="14.25" thickBot="1" x14ac:dyDescent="0.25">
      <c r="A384" s="381" t="s">
        <v>28</v>
      </c>
      <c r="B384" s="375">
        <f t="shared" ref="B384:I384" si="13">SUM(B385:B389)</f>
        <v>0</v>
      </c>
      <c r="C384" s="376">
        <f t="shared" si="13"/>
        <v>0</v>
      </c>
      <c r="D384" s="379">
        <f t="shared" si="13"/>
        <v>0</v>
      </c>
      <c r="E384" s="378">
        <f t="shared" si="13"/>
        <v>695015.52</v>
      </c>
      <c r="F384" s="375">
        <f t="shared" si="13"/>
        <v>0</v>
      </c>
      <c r="G384" s="375">
        <f t="shared" si="13"/>
        <v>0</v>
      </c>
      <c r="H384" s="378">
        <f t="shared" si="13"/>
        <v>0</v>
      </c>
      <c r="I384" s="380">
        <f t="shared" si="13"/>
        <v>695015.52</v>
      </c>
    </row>
    <row r="385" spans="1:9" ht="29.25" customHeight="1" x14ac:dyDescent="0.2">
      <c r="A385" s="398" t="s">
        <v>220</v>
      </c>
      <c r="B385" s="388">
        <v>0</v>
      </c>
      <c r="C385" s="389">
        <v>0</v>
      </c>
      <c r="D385" s="390">
        <v>0</v>
      </c>
      <c r="E385" s="391">
        <v>695015.52</v>
      </c>
      <c r="F385" s="388">
        <v>0</v>
      </c>
      <c r="G385" s="392">
        <v>0</v>
      </c>
      <c r="H385" s="390">
        <v>0</v>
      </c>
      <c r="I385" s="393">
        <f>SUM(B385:H385)</f>
        <v>695015.52</v>
      </c>
    </row>
    <row r="386" spans="1:9" ht="13.5" customHeight="1" x14ac:dyDescent="0.2">
      <c r="A386" s="399" t="s">
        <v>422</v>
      </c>
      <c r="B386" s="395">
        <v>0</v>
      </c>
      <c r="C386" s="310">
        <v>0</v>
      </c>
      <c r="D386" s="357">
        <v>0</v>
      </c>
      <c r="E386" s="396">
        <v>0</v>
      </c>
      <c r="F386" s="395">
        <v>0</v>
      </c>
      <c r="G386" s="397">
        <v>0</v>
      </c>
      <c r="H386" s="357">
        <v>0</v>
      </c>
      <c r="I386" s="393">
        <f>SUM(B386:H386)</f>
        <v>0</v>
      </c>
    </row>
    <row r="387" spans="1:9" x14ac:dyDescent="0.2">
      <c r="A387" s="399" t="s">
        <v>425</v>
      </c>
      <c r="B387" s="395">
        <v>0</v>
      </c>
      <c r="C387" s="310">
        <v>0</v>
      </c>
      <c r="D387" s="357">
        <v>0</v>
      </c>
      <c r="E387" s="396">
        <v>0</v>
      </c>
      <c r="F387" s="395">
        <v>0</v>
      </c>
      <c r="G387" s="397">
        <v>0</v>
      </c>
      <c r="H387" s="357">
        <v>0</v>
      </c>
      <c r="I387" s="393">
        <f>SUM(B387:H387)</f>
        <v>0</v>
      </c>
    </row>
    <row r="388" spans="1:9" x14ac:dyDescent="0.2">
      <c r="A388" s="399" t="s">
        <v>426</v>
      </c>
      <c r="B388" s="395">
        <v>0</v>
      </c>
      <c r="C388" s="310">
        <v>0</v>
      </c>
      <c r="D388" s="357">
        <v>0</v>
      </c>
      <c r="E388" s="396">
        <v>0</v>
      </c>
      <c r="F388" s="395">
        <v>0</v>
      </c>
      <c r="G388" s="397">
        <v>0</v>
      </c>
      <c r="H388" s="357">
        <v>0</v>
      </c>
      <c r="I388" s="393">
        <f>SUM(B388:H388)</f>
        <v>0</v>
      </c>
    </row>
    <row r="389" spans="1:9" ht="25.5" customHeight="1" thickBot="1" x14ac:dyDescent="0.25">
      <c r="A389" s="399" t="s">
        <v>427</v>
      </c>
      <c r="B389" s="395">
        <v>0</v>
      </c>
      <c r="C389" s="310">
        <v>0</v>
      </c>
      <c r="D389" s="357">
        <v>0</v>
      </c>
      <c r="E389" s="396">
        <v>0</v>
      </c>
      <c r="F389" s="395">
        <v>0</v>
      </c>
      <c r="G389" s="397">
        <v>0</v>
      </c>
      <c r="H389" s="357">
        <v>0</v>
      </c>
      <c r="I389" s="393">
        <f>SUM(B389:H389)</f>
        <v>0</v>
      </c>
    </row>
    <row r="390" spans="1:9" ht="19.5" customHeight="1" x14ac:dyDescent="0.2">
      <c r="A390" s="400" t="s">
        <v>53</v>
      </c>
      <c r="B390" s="401">
        <f t="shared" ref="B390:I390" si="14">B379+B380-B384</f>
        <v>0</v>
      </c>
      <c r="C390" s="401">
        <f t="shared" si="14"/>
        <v>0</v>
      </c>
      <c r="D390" s="401">
        <f t="shared" si="14"/>
        <v>0</v>
      </c>
      <c r="E390" s="402">
        <f t="shared" si="14"/>
        <v>3716020.57</v>
      </c>
      <c r="F390" s="401">
        <f t="shared" si="14"/>
        <v>0</v>
      </c>
      <c r="G390" s="401">
        <f t="shared" si="14"/>
        <v>0</v>
      </c>
      <c r="H390" s="402">
        <f t="shared" si="14"/>
        <v>0</v>
      </c>
      <c r="I390" s="403">
        <f t="shared" si="14"/>
        <v>3716020.57</v>
      </c>
    </row>
    <row r="391" spans="1:9" x14ac:dyDescent="0.2">
      <c r="A391" s="20"/>
      <c r="B391" s="20"/>
      <c r="C391" s="20"/>
      <c r="D391" s="20"/>
      <c r="E391" s="20"/>
      <c r="F391" s="20"/>
      <c r="G391" s="20"/>
      <c r="H391" s="20"/>
      <c r="I391" s="20"/>
    </row>
    <row r="392" spans="1:9" x14ac:dyDescent="0.2">
      <c r="A392" s="571" t="s">
        <v>221</v>
      </c>
      <c r="B392" s="616"/>
      <c r="C392" s="616"/>
      <c r="D392" s="20"/>
      <c r="E392" s="20"/>
      <c r="F392" s="20"/>
      <c r="G392" s="20"/>
      <c r="H392" s="20"/>
      <c r="I392" s="20"/>
    </row>
    <row r="393" spans="1:9" ht="15" x14ac:dyDescent="0.2">
      <c r="A393" s="59"/>
      <c r="B393" s="93"/>
      <c r="C393" s="93"/>
      <c r="D393" s="20"/>
      <c r="E393" s="94"/>
      <c r="F393" s="94"/>
      <c r="G393" s="94"/>
      <c r="H393" s="94"/>
      <c r="I393" s="94"/>
    </row>
    <row r="394" spans="1:9" ht="16.5" thickBot="1" x14ac:dyDescent="0.25">
      <c r="A394" s="404" t="s">
        <v>99</v>
      </c>
      <c r="B394" s="405" t="s">
        <v>52</v>
      </c>
      <c r="C394" s="405" t="s">
        <v>104</v>
      </c>
      <c r="D394" s="20"/>
      <c r="E394" s="20"/>
      <c r="F394" s="20"/>
      <c r="G394" s="20"/>
      <c r="H394" s="20"/>
    </row>
    <row r="395" spans="1:9" x14ac:dyDescent="0.2">
      <c r="A395" s="298" t="s">
        <v>222</v>
      </c>
      <c r="B395" s="406">
        <v>103074.58</v>
      </c>
      <c r="C395" s="407">
        <v>522.03</v>
      </c>
      <c r="D395" s="95"/>
      <c r="E395" s="95"/>
      <c r="F395" s="95"/>
      <c r="G395" s="95"/>
      <c r="H395" s="95"/>
    </row>
    <row r="396" spans="1:9" x14ac:dyDescent="0.2">
      <c r="A396" s="301" t="s">
        <v>223</v>
      </c>
      <c r="B396" s="408">
        <v>4132.0200000000004</v>
      </c>
      <c r="C396" s="409">
        <v>9106</v>
      </c>
      <c r="D396" s="96"/>
      <c r="E396" s="96"/>
      <c r="F396" s="96"/>
      <c r="G396" s="96"/>
      <c r="H396" s="96"/>
    </row>
    <row r="397" spans="1:9" ht="25.5" x14ac:dyDescent="0.2">
      <c r="A397" s="301" t="s">
        <v>224</v>
      </c>
      <c r="B397" s="408">
        <v>0</v>
      </c>
      <c r="C397" s="409">
        <v>0</v>
      </c>
      <c r="D397" s="97"/>
      <c r="E397" s="97"/>
      <c r="F397" s="97"/>
      <c r="G397" s="97"/>
      <c r="H397" s="97"/>
    </row>
    <row r="398" spans="1:9" x14ac:dyDescent="0.2">
      <c r="A398" s="301" t="s">
        <v>225</v>
      </c>
      <c r="B398" s="410">
        <f>B399+B402+B403+B404+B405</f>
        <v>19357487.479999997</v>
      </c>
      <c r="C398" s="411">
        <f>C399+C402+C403+C404+C405</f>
        <v>16907055.370000001</v>
      </c>
      <c r="D398" s="20"/>
      <c r="E398" s="20"/>
      <c r="F398" s="20"/>
      <c r="G398" s="20"/>
      <c r="H398" s="20"/>
    </row>
    <row r="399" spans="1:9" ht="24" x14ac:dyDescent="0.2">
      <c r="A399" s="412" t="s">
        <v>226</v>
      </c>
      <c r="B399" s="413">
        <f>B400-B401</f>
        <v>0</v>
      </c>
      <c r="C399" s="354">
        <f>C400-C401</f>
        <v>0</v>
      </c>
      <c r="D399" s="20"/>
      <c r="E399" s="20"/>
      <c r="F399" s="20"/>
      <c r="G399" s="20"/>
      <c r="H399" s="20"/>
    </row>
    <row r="400" spans="1:9" x14ac:dyDescent="0.2">
      <c r="A400" s="414" t="s">
        <v>227</v>
      </c>
      <c r="B400" s="396">
        <v>2802439.71</v>
      </c>
      <c r="C400" s="358">
        <v>1246668.3600000001</v>
      </c>
      <c r="D400" s="20"/>
      <c r="E400" s="20"/>
      <c r="F400" s="20"/>
      <c r="G400" s="20"/>
      <c r="H400" s="20"/>
    </row>
    <row r="401" spans="1:12" ht="36" x14ac:dyDescent="0.2">
      <c r="A401" s="414" t="s">
        <v>228</v>
      </c>
      <c r="B401" s="396">
        <v>2802439.71</v>
      </c>
      <c r="C401" s="358">
        <v>1246668.3600000001</v>
      </c>
      <c r="D401" s="20"/>
      <c r="E401" s="20"/>
      <c r="F401" s="20"/>
      <c r="G401" s="20"/>
      <c r="H401" s="20"/>
    </row>
    <row r="402" spans="1:12" x14ac:dyDescent="0.2">
      <c r="A402" s="412" t="s">
        <v>229</v>
      </c>
      <c r="B402" s="413">
        <v>128408.33</v>
      </c>
      <c r="C402" s="354">
        <v>79049</v>
      </c>
      <c r="D402" s="20"/>
      <c r="E402" s="20"/>
      <c r="F402" s="20"/>
      <c r="G402" s="20"/>
      <c r="H402" s="20"/>
      <c r="L402" s="62"/>
    </row>
    <row r="403" spans="1:12" x14ac:dyDescent="0.2">
      <c r="A403" s="412" t="s">
        <v>230</v>
      </c>
      <c r="B403" s="413">
        <v>18799397.899999999</v>
      </c>
      <c r="C403" s="354">
        <v>12267963.91</v>
      </c>
      <c r="D403" s="20"/>
      <c r="E403" s="20"/>
      <c r="F403" s="20"/>
      <c r="G403" s="20"/>
      <c r="H403" s="20"/>
    </row>
    <row r="404" spans="1:12" x14ac:dyDescent="0.2">
      <c r="A404" s="412" t="s">
        <v>231</v>
      </c>
      <c r="B404" s="413">
        <v>0</v>
      </c>
      <c r="C404" s="354">
        <v>0</v>
      </c>
      <c r="D404" s="20"/>
      <c r="E404" s="20"/>
      <c r="F404" s="20"/>
      <c r="G404" s="20"/>
      <c r="H404" s="20"/>
    </row>
    <row r="405" spans="1:12" x14ac:dyDescent="0.2">
      <c r="A405" s="412" t="s">
        <v>17</v>
      </c>
      <c r="B405" s="413">
        <v>429681.25</v>
      </c>
      <c r="C405" s="354">
        <v>4560042.46</v>
      </c>
      <c r="D405" s="20"/>
      <c r="E405" s="20"/>
      <c r="F405" s="20"/>
      <c r="G405" s="20"/>
      <c r="H405" s="20"/>
    </row>
    <row r="406" spans="1:12" ht="39" thickBot="1" x14ac:dyDescent="0.25">
      <c r="A406" s="304" t="s">
        <v>232</v>
      </c>
      <c r="B406" s="408">
        <v>0</v>
      </c>
      <c r="C406" s="409">
        <v>0</v>
      </c>
      <c r="D406" s="20"/>
      <c r="E406" s="20"/>
      <c r="F406" s="20"/>
      <c r="G406" s="20"/>
      <c r="H406" s="20"/>
    </row>
    <row r="407" spans="1:12" ht="15.75" x14ac:dyDescent="0.2">
      <c r="A407" s="415" t="s">
        <v>97</v>
      </c>
      <c r="B407" s="402">
        <f>SUM(B395+B396+B397+B398+B406)</f>
        <v>19464694.079999998</v>
      </c>
      <c r="C407" s="403">
        <f>SUM(C395+C396+C397+C398+C406)</f>
        <v>16916683.400000002</v>
      </c>
      <c r="D407" s="20"/>
      <c r="E407" s="127"/>
      <c r="F407" s="20"/>
      <c r="G407" s="20"/>
      <c r="H407" s="20"/>
    </row>
    <row r="408" spans="1:12" x14ac:dyDescent="0.2">
      <c r="A408" s="20"/>
      <c r="B408" s="20"/>
      <c r="C408" s="20"/>
      <c r="D408" s="20"/>
      <c r="E408" s="20"/>
      <c r="F408" s="20"/>
      <c r="G408" s="20"/>
      <c r="H408" s="20"/>
      <c r="I408" s="20"/>
    </row>
    <row r="409" spans="1:12" ht="15" hidden="1" x14ac:dyDescent="0.2">
      <c r="A409" s="617" t="s">
        <v>233</v>
      </c>
      <c r="B409" s="618"/>
      <c r="C409" s="618"/>
      <c r="D409" s="619"/>
      <c r="E409" s="619"/>
      <c r="F409" s="20"/>
      <c r="G409" s="20"/>
      <c r="H409" s="20"/>
      <c r="I409" s="20"/>
    </row>
    <row r="410" spans="1:12" ht="15" hidden="1" x14ac:dyDescent="0.2">
      <c r="A410" s="94"/>
      <c r="B410" s="94"/>
      <c r="C410" s="94"/>
      <c r="D410" s="94"/>
      <c r="E410" s="20"/>
      <c r="F410" s="20"/>
      <c r="G410" s="20"/>
      <c r="H410" s="20"/>
      <c r="I410" s="20"/>
    </row>
    <row r="411" spans="1:12" ht="33.75" hidden="1" customHeight="1" x14ac:dyDescent="0.2">
      <c r="A411" s="98"/>
      <c r="B411" s="630" t="s">
        <v>234</v>
      </c>
      <c r="C411" s="630"/>
      <c r="D411" s="630"/>
      <c r="E411" s="631"/>
      <c r="F411" s="20"/>
      <c r="G411" s="20"/>
      <c r="H411" s="20"/>
      <c r="I411" s="20"/>
    </row>
    <row r="412" spans="1:12" hidden="1" x14ac:dyDescent="0.2">
      <c r="A412" s="99" t="s">
        <v>235</v>
      </c>
      <c r="B412" s="27" t="s">
        <v>236</v>
      </c>
      <c r="C412" s="632" t="s">
        <v>237</v>
      </c>
      <c r="D412" s="632"/>
      <c r="E412" s="633"/>
      <c r="F412" s="20"/>
      <c r="G412" s="20"/>
      <c r="H412" s="20"/>
      <c r="I412" s="20"/>
    </row>
    <row r="413" spans="1:12" ht="14.25" hidden="1" thickBot="1" x14ac:dyDescent="0.25">
      <c r="A413" s="100"/>
      <c r="B413" s="101"/>
      <c r="C413" s="101" t="s">
        <v>238</v>
      </c>
      <c r="D413" s="101" t="s">
        <v>239</v>
      </c>
      <c r="E413" s="102" t="s">
        <v>240</v>
      </c>
      <c r="F413" s="20"/>
      <c r="G413" s="20"/>
      <c r="H413" s="20"/>
      <c r="I413" s="20"/>
    </row>
    <row r="414" spans="1:12" hidden="1" x14ac:dyDescent="0.2">
      <c r="A414" s="103" t="s">
        <v>241</v>
      </c>
      <c r="B414" s="104"/>
      <c r="C414" s="105"/>
      <c r="D414" s="105"/>
      <c r="E414" s="106"/>
      <c r="F414" s="20"/>
      <c r="G414" s="20"/>
      <c r="H414" s="20"/>
      <c r="I414" s="20"/>
    </row>
    <row r="415" spans="1:12" ht="14.25" hidden="1" thickBot="1" x14ac:dyDescent="0.25">
      <c r="A415" s="107" t="s">
        <v>88</v>
      </c>
      <c r="B415" s="108">
        <f>B414</f>
        <v>0</v>
      </c>
      <c r="C415" s="108">
        <f>C414</f>
        <v>0</v>
      </c>
      <c r="D415" s="108">
        <f>D414</f>
        <v>0</v>
      </c>
      <c r="E415" s="109">
        <f>E414</f>
        <v>0</v>
      </c>
      <c r="F415" s="20"/>
      <c r="G415" s="20"/>
      <c r="H415" s="20"/>
      <c r="I415" s="20"/>
    </row>
    <row r="416" spans="1:12" hidden="1" x14ac:dyDescent="0.2">
      <c r="A416" s="20"/>
      <c r="B416" s="20"/>
      <c r="C416" s="20"/>
      <c r="D416" s="20"/>
      <c r="E416" s="20"/>
      <c r="F416" s="20"/>
      <c r="G416" s="20"/>
      <c r="H416" s="20"/>
      <c r="I416" s="20"/>
    </row>
    <row r="417" spans="1:9" hidden="1" x14ac:dyDescent="0.2">
      <c r="A417" s="20"/>
      <c r="B417" s="20"/>
      <c r="C417" s="20"/>
      <c r="D417" s="20"/>
      <c r="E417" s="20"/>
      <c r="F417" s="20"/>
      <c r="G417" s="20"/>
      <c r="H417" s="20"/>
      <c r="I417" s="20"/>
    </row>
    <row r="418" spans="1:9" ht="29.25" hidden="1" customHeight="1" x14ac:dyDescent="0.2">
      <c r="A418" s="617" t="s">
        <v>242</v>
      </c>
      <c r="B418" s="618"/>
      <c r="C418" s="618"/>
      <c r="D418" s="619"/>
      <c r="E418" s="619"/>
      <c r="F418" s="20"/>
      <c r="G418" s="20"/>
      <c r="H418" s="20"/>
      <c r="I418" s="20"/>
    </row>
    <row r="419" spans="1:9" ht="15" hidden="1" x14ac:dyDescent="0.25">
      <c r="A419" s="68"/>
      <c r="B419" s="68"/>
      <c r="C419" s="68"/>
      <c r="D419" s="20"/>
      <c r="E419" s="20"/>
      <c r="F419" s="20"/>
      <c r="G419" s="20"/>
      <c r="H419" s="20"/>
      <c r="I419" s="20"/>
    </row>
    <row r="420" spans="1:9" ht="14.25" hidden="1" thickBot="1" x14ac:dyDescent="0.25">
      <c r="A420" s="620" t="s">
        <v>243</v>
      </c>
      <c r="B420" s="621"/>
      <c r="C420" s="67" t="s">
        <v>244</v>
      </c>
      <c r="D420" s="20"/>
      <c r="E420" s="20"/>
      <c r="F420" s="20"/>
      <c r="G420" s="20"/>
      <c r="H420" s="20"/>
      <c r="I420" s="20"/>
    </row>
    <row r="421" spans="1:9" hidden="1" x14ac:dyDescent="0.2">
      <c r="A421" s="622"/>
      <c r="B421" s="623"/>
      <c r="C421" s="110"/>
      <c r="D421" s="20"/>
      <c r="E421" s="20"/>
      <c r="F421" s="20"/>
      <c r="G421" s="20"/>
      <c r="H421" s="20"/>
      <c r="I421" s="20"/>
    </row>
    <row r="422" spans="1:9" ht="51" hidden="1" customHeight="1" x14ac:dyDescent="0.2">
      <c r="A422" s="624" t="s">
        <v>245</v>
      </c>
      <c r="B422" s="625"/>
      <c r="C422" s="111"/>
      <c r="D422" s="20"/>
      <c r="E422" s="20"/>
      <c r="F422" s="20"/>
      <c r="G422" s="20"/>
      <c r="H422" s="20"/>
      <c r="I422" s="20"/>
    </row>
    <row r="423" spans="1:9" ht="14.25" hidden="1" thickBot="1" x14ac:dyDescent="0.25">
      <c r="A423" s="626"/>
      <c r="B423" s="627"/>
      <c r="C423" s="110"/>
      <c r="D423" s="20"/>
      <c r="E423" s="20"/>
      <c r="F423" s="20"/>
      <c r="G423" s="20"/>
      <c r="H423" s="20"/>
      <c r="I423" s="20"/>
    </row>
    <row r="424" spans="1:9" ht="14.25" hidden="1" thickBot="1" x14ac:dyDescent="0.25">
      <c r="A424" s="628" t="s">
        <v>133</v>
      </c>
      <c r="B424" s="629"/>
      <c r="C424" s="88">
        <f>C422</f>
        <v>0</v>
      </c>
      <c r="D424" s="20"/>
      <c r="E424" s="20"/>
      <c r="F424" s="20"/>
      <c r="G424" s="20"/>
      <c r="H424" s="20"/>
      <c r="I424" s="20"/>
    </row>
    <row r="425" spans="1:9" hidden="1" x14ac:dyDescent="0.2">
      <c r="A425" s="20"/>
      <c r="B425" s="20"/>
      <c r="C425" s="20"/>
      <c r="D425" s="20"/>
      <c r="E425" s="20"/>
      <c r="F425" s="20"/>
      <c r="G425" s="20"/>
      <c r="H425" s="20"/>
      <c r="I425" s="20"/>
    </row>
    <row r="426" spans="1:9" x14ac:dyDescent="0.2">
      <c r="A426" s="20"/>
      <c r="B426" s="20"/>
      <c r="C426" s="20"/>
      <c r="D426" s="20"/>
      <c r="E426" s="20"/>
      <c r="F426" s="20"/>
      <c r="G426" s="20"/>
      <c r="H426" s="20"/>
      <c r="I426" s="20"/>
    </row>
    <row r="427" spans="1:9" ht="15" x14ac:dyDescent="0.2">
      <c r="A427" s="94" t="s">
        <v>246</v>
      </c>
      <c r="B427" s="94"/>
      <c r="C427" s="94"/>
      <c r="D427" s="94"/>
      <c r="E427" s="20"/>
      <c r="F427" s="20"/>
      <c r="G427" s="20"/>
      <c r="H427" s="20"/>
      <c r="I427" s="20"/>
    </row>
    <row r="428" spans="1:9" ht="14.25" thickBot="1" x14ac:dyDescent="0.25">
      <c r="A428" s="20"/>
      <c r="B428" s="20"/>
      <c r="C428" s="20"/>
      <c r="D428" s="20"/>
      <c r="E428" s="20"/>
      <c r="F428" s="20"/>
      <c r="G428" s="20"/>
      <c r="H428" s="20"/>
      <c r="I428" s="20"/>
    </row>
    <row r="429" spans="1:9" ht="34.5" customHeight="1" thickBot="1" x14ac:dyDescent="0.25">
      <c r="A429" s="264" t="s">
        <v>247</v>
      </c>
      <c r="B429" s="416"/>
      <c r="C429" s="128"/>
      <c r="D429" s="128"/>
      <c r="E429" s="20"/>
      <c r="F429" s="20"/>
      <c r="G429" s="20"/>
      <c r="H429" s="20"/>
      <c r="I429" s="20"/>
    </row>
    <row r="430" spans="1:9" ht="35.25" customHeight="1" thickBot="1" x14ac:dyDescent="0.25">
      <c r="A430" s="417" t="s">
        <v>52</v>
      </c>
      <c r="B430" s="418" t="s">
        <v>248</v>
      </c>
      <c r="C430" s="20"/>
      <c r="D430" s="20"/>
      <c r="E430" s="20"/>
      <c r="F430" s="20"/>
      <c r="G430" s="20"/>
    </row>
    <row r="431" spans="1:9" x14ac:dyDescent="0.2">
      <c r="A431" s="419">
        <v>0</v>
      </c>
      <c r="B431" s="420">
        <v>0</v>
      </c>
      <c r="C431" s="20"/>
      <c r="D431" s="20"/>
      <c r="E431" s="20"/>
      <c r="F431" s="20"/>
      <c r="G431" s="20"/>
    </row>
    <row r="432" spans="1:9" x14ac:dyDescent="0.2">
      <c r="A432" s="20"/>
      <c r="B432" s="20"/>
      <c r="C432" s="20"/>
      <c r="D432" s="20"/>
      <c r="E432" s="20"/>
      <c r="F432" s="20"/>
      <c r="G432" s="20"/>
      <c r="H432" s="20"/>
      <c r="I432" s="20"/>
    </row>
    <row r="433" spans="1:9" x14ac:dyDescent="0.2">
      <c r="A433" s="20"/>
      <c r="B433" s="20"/>
      <c r="C433" s="20"/>
      <c r="D433" s="20"/>
      <c r="E433" s="20"/>
      <c r="F433" s="20"/>
      <c r="G433" s="20"/>
      <c r="H433" s="20"/>
      <c r="I433" s="20"/>
    </row>
    <row r="434" spans="1:9" ht="15" x14ac:dyDescent="0.2">
      <c r="A434" s="601" t="s">
        <v>249</v>
      </c>
      <c r="B434" s="601"/>
      <c r="C434" s="601"/>
      <c r="D434" s="572"/>
      <c r="E434" s="20"/>
      <c r="F434" s="20"/>
      <c r="G434" s="20"/>
      <c r="H434" s="20"/>
      <c r="I434" s="20"/>
    </row>
    <row r="435" spans="1:9" ht="14.25" customHeight="1" x14ac:dyDescent="0.2">
      <c r="A435" s="634" t="s">
        <v>250</v>
      </c>
      <c r="B435" s="634"/>
      <c r="C435" s="634"/>
      <c r="D435" s="20"/>
      <c r="E435" s="20"/>
      <c r="F435" s="20"/>
      <c r="G435" s="20"/>
      <c r="H435" s="20"/>
      <c r="I435" s="20"/>
    </row>
    <row r="436" spans="1:9" x14ac:dyDescent="0.2">
      <c r="A436" s="112"/>
      <c r="B436" s="113"/>
      <c r="C436" s="113"/>
      <c r="D436" s="20"/>
      <c r="E436" s="20"/>
      <c r="F436" s="20"/>
      <c r="G436" s="20"/>
      <c r="H436" s="20"/>
      <c r="I436" s="20"/>
    </row>
    <row r="437" spans="1:9" ht="15.75" x14ac:dyDescent="0.2">
      <c r="A437" s="421" t="s">
        <v>51</v>
      </c>
      <c r="B437" s="422" t="s">
        <v>251</v>
      </c>
      <c r="C437" s="423" t="s">
        <v>252</v>
      </c>
      <c r="D437" s="20"/>
      <c r="E437" s="20"/>
      <c r="F437" s="20"/>
      <c r="G437" s="20"/>
      <c r="H437" s="20"/>
    </row>
    <row r="438" spans="1:9" ht="25.5" x14ac:dyDescent="0.2">
      <c r="A438" s="222" t="s">
        <v>253</v>
      </c>
      <c r="B438" s="332">
        <v>0</v>
      </c>
      <c r="C438" s="332">
        <v>0</v>
      </c>
      <c r="D438" s="20"/>
      <c r="E438" s="20"/>
      <c r="F438" s="20"/>
      <c r="G438" s="20"/>
      <c r="H438" s="20"/>
    </row>
    <row r="439" spans="1:9" ht="25.5" x14ac:dyDescent="0.2">
      <c r="A439" s="222" t="s">
        <v>254</v>
      </c>
      <c r="B439" s="332">
        <v>0</v>
      </c>
      <c r="C439" s="332">
        <v>0</v>
      </c>
      <c r="D439" s="20"/>
      <c r="E439" s="20"/>
      <c r="F439" s="20"/>
      <c r="G439" s="20"/>
      <c r="H439" s="20"/>
    </row>
    <row r="440" spans="1:9" x14ac:dyDescent="0.2">
      <c r="A440" s="222" t="s">
        <v>255</v>
      </c>
      <c r="B440" s="332"/>
      <c r="C440" s="332"/>
      <c r="D440" s="20"/>
      <c r="E440" s="20"/>
      <c r="F440" s="20"/>
      <c r="G440" s="20"/>
      <c r="H440" s="20"/>
    </row>
    <row r="441" spans="1:9" x14ac:dyDescent="0.2">
      <c r="A441" s="424" t="s">
        <v>256</v>
      </c>
      <c r="B441" s="332">
        <v>0</v>
      </c>
      <c r="C441" s="332">
        <v>0</v>
      </c>
      <c r="D441" s="20"/>
      <c r="E441" s="20"/>
      <c r="F441" s="20"/>
      <c r="G441" s="20"/>
      <c r="H441" s="20"/>
    </row>
    <row r="442" spans="1:9" x14ac:dyDescent="0.2">
      <c r="A442" s="424" t="s">
        <v>257</v>
      </c>
      <c r="B442" s="332">
        <v>0</v>
      </c>
      <c r="C442" s="332">
        <v>0</v>
      </c>
      <c r="D442" s="20"/>
      <c r="E442" s="20"/>
      <c r="F442" s="20"/>
      <c r="G442" s="20"/>
      <c r="H442" s="20"/>
    </row>
    <row r="443" spans="1:9" x14ac:dyDescent="0.2">
      <c r="A443" s="20"/>
      <c r="B443" s="20"/>
      <c r="C443" s="20"/>
      <c r="D443" s="20"/>
      <c r="E443" s="20"/>
      <c r="F443" s="20"/>
      <c r="G443" s="20"/>
      <c r="H443" s="20"/>
      <c r="I443" s="20"/>
    </row>
    <row r="444" spans="1:9" x14ac:dyDescent="0.2">
      <c r="A444" s="20"/>
      <c r="B444" s="20"/>
      <c r="C444" s="20"/>
      <c r="D444" s="20"/>
      <c r="E444" s="20"/>
      <c r="F444" s="20"/>
      <c r="G444" s="20"/>
      <c r="H444" s="20"/>
      <c r="I444" s="20"/>
    </row>
    <row r="445" spans="1:9" x14ac:dyDescent="0.2">
      <c r="A445" s="20"/>
      <c r="B445" s="20"/>
      <c r="C445" s="20"/>
      <c r="D445" s="20"/>
      <c r="E445" s="20"/>
      <c r="F445" s="20"/>
      <c r="G445" s="20"/>
      <c r="H445" s="20"/>
      <c r="I445" s="20"/>
    </row>
    <row r="446" spans="1:9" x14ac:dyDescent="0.2">
      <c r="A446" s="20"/>
      <c r="B446" s="20"/>
      <c r="C446" s="20"/>
      <c r="D446" s="20"/>
      <c r="E446" s="20"/>
      <c r="F446" s="20"/>
      <c r="G446" s="20"/>
      <c r="H446" s="20"/>
      <c r="I446" s="20"/>
    </row>
    <row r="447" spans="1:9" x14ac:dyDescent="0.2">
      <c r="A447" s="20"/>
      <c r="B447" s="20"/>
      <c r="C447" s="20"/>
      <c r="D447" s="20"/>
      <c r="E447" s="20"/>
      <c r="F447" s="20"/>
      <c r="G447" s="20"/>
      <c r="H447" s="20"/>
      <c r="I447" s="20"/>
    </row>
    <row r="448" spans="1:9" x14ac:dyDescent="0.2">
      <c r="A448" s="20"/>
      <c r="B448" s="20"/>
      <c r="C448" s="20"/>
      <c r="D448" s="20"/>
      <c r="E448" s="20"/>
      <c r="F448" s="20"/>
      <c r="G448" s="20"/>
      <c r="H448" s="20"/>
      <c r="I448" s="20"/>
    </row>
    <row r="449" spans="1:9" x14ac:dyDescent="0.2">
      <c r="A449" s="20"/>
      <c r="B449" s="20"/>
      <c r="C449" s="20"/>
      <c r="D449" s="20"/>
      <c r="E449" s="20"/>
      <c r="F449" s="20"/>
      <c r="G449" s="20"/>
      <c r="H449" s="20"/>
      <c r="I449" s="20"/>
    </row>
    <row r="450" spans="1:9" ht="15" x14ac:dyDescent="0.2">
      <c r="A450" s="114" t="s">
        <v>258</v>
      </c>
      <c r="B450" s="114"/>
      <c r="C450" s="114"/>
      <c r="D450" s="20"/>
      <c r="E450" s="20"/>
      <c r="F450" s="20"/>
      <c r="G450" s="20"/>
      <c r="H450" s="20"/>
      <c r="I450" s="20"/>
    </row>
    <row r="451" spans="1:9" x14ac:dyDescent="0.2">
      <c r="A451" s="115"/>
      <c r="B451" s="59"/>
      <c r="C451" s="59"/>
      <c r="D451" s="20"/>
      <c r="E451" s="20"/>
      <c r="F451" s="20"/>
      <c r="G451" s="20"/>
      <c r="H451" s="20"/>
      <c r="I451" s="20"/>
    </row>
    <row r="452" spans="1:9" ht="25.5" customHeight="1" thickBot="1" x14ac:dyDescent="0.25">
      <c r="A452" s="425" t="s">
        <v>51</v>
      </c>
      <c r="B452" s="297" t="s">
        <v>259</v>
      </c>
      <c r="C452" s="426" t="s">
        <v>260</v>
      </c>
      <c r="D452" s="20"/>
      <c r="E452" s="20"/>
      <c r="F452" s="20"/>
      <c r="G452" s="20"/>
      <c r="H452" s="20"/>
      <c r="I452" s="20"/>
    </row>
    <row r="453" spans="1:9" ht="14.25" thickBot="1" x14ac:dyDescent="0.25">
      <c r="A453" s="386" t="s">
        <v>261</v>
      </c>
      <c r="B453" s="269">
        <f>B454+B459</f>
        <v>0</v>
      </c>
      <c r="C453" s="427">
        <f>C454+C459</f>
        <v>0</v>
      </c>
      <c r="D453" s="20"/>
      <c r="E453" s="20"/>
      <c r="F453" s="20"/>
      <c r="G453" s="20"/>
      <c r="H453" s="20"/>
      <c r="I453" s="20"/>
    </row>
    <row r="454" spans="1:9" x14ac:dyDescent="0.2">
      <c r="A454" s="428" t="s">
        <v>262</v>
      </c>
      <c r="B454" s="281">
        <f>SUM(B456:B458)</f>
        <v>0</v>
      </c>
      <c r="C454" s="429">
        <f>SUM(C456:C458)</f>
        <v>0</v>
      </c>
      <c r="D454" s="20"/>
      <c r="E454" s="20"/>
      <c r="F454" s="20"/>
      <c r="G454" s="20"/>
      <c r="H454" s="20"/>
      <c r="I454" s="20"/>
    </row>
    <row r="455" spans="1:9" x14ac:dyDescent="0.2">
      <c r="A455" s="430" t="s">
        <v>56</v>
      </c>
      <c r="B455" s="287">
        <v>0</v>
      </c>
      <c r="C455" s="431">
        <v>0</v>
      </c>
      <c r="D455" s="20"/>
      <c r="E455" s="20"/>
      <c r="F455" s="20"/>
      <c r="G455" s="20"/>
      <c r="H455" s="20"/>
      <c r="I455" s="20"/>
    </row>
    <row r="456" spans="1:9" x14ac:dyDescent="0.2">
      <c r="A456" s="430"/>
      <c r="B456" s="287">
        <v>0</v>
      </c>
      <c r="C456" s="431">
        <v>0</v>
      </c>
      <c r="D456" s="20"/>
      <c r="E456" s="20"/>
      <c r="F456" s="20"/>
      <c r="G456" s="20"/>
      <c r="H456" s="20"/>
      <c r="I456" s="20"/>
    </row>
    <row r="457" spans="1:9" x14ac:dyDescent="0.2">
      <c r="A457" s="430"/>
      <c r="B457" s="287">
        <v>0</v>
      </c>
      <c r="C457" s="431">
        <v>0</v>
      </c>
      <c r="D457" s="20"/>
      <c r="E457" s="20"/>
      <c r="F457" s="20"/>
      <c r="G457" s="20"/>
      <c r="H457" s="20"/>
      <c r="I457" s="20"/>
    </row>
    <row r="458" spans="1:9" ht="14.25" thickBot="1" x14ac:dyDescent="0.25">
      <c r="A458" s="432"/>
      <c r="B458" s="433">
        <v>0</v>
      </c>
      <c r="C458" s="434">
        <v>0</v>
      </c>
      <c r="D458" s="20"/>
      <c r="E458" s="20"/>
      <c r="F458" s="20"/>
      <c r="G458" s="20"/>
      <c r="H458" s="20"/>
      <c r="I458" s="20"/>
    </row>
    <row r="459" spans="1:9" ht="14.25" thickBot="1" x14ac:dyDescent="0.25">
      <c r="A459" s="428" t="s">
        <v>263</v>
      </c>
      <c r="B459" s="281">
        <f>SUM(B461:B463)</f>
        <v>0</v>
      </c>
      <c r="C459" s="429">
        <v>0</v>
      </c>
      <c r="D459" s="20"/>
      <c r="E459" s="20"/>
      <c r="F459" s="20"/>
      <c r="G459" s="20"/>
      <c r="H459" s="20"/>
      <c r="I459" s="20"/>
    </row>
    <row r="460" spans="1:9" ht="14.25" thickBot="1" x14ac:dyDescent="0.25">
      <c r="A460" s="430" t="s">
        <v>56</v>
      </c>
      <c r="B460" s="281">
        <f t="shared" ref="B460" si="15">SUM(B462:B464)</f>
        <v>0</v>
      </c>
      <c r="C460" s="281">
        <v>0</v>
      </c>
      <c r="D460" s="20"/>
      <c r="E460" s="20"/>
      <c r="F460" s="20"/>
      <c r="G460" s="20"/>
      <c r="H460" s="20"/>
      <c r="I460" s="20"/>
    </row>
    <row r="461" spans="1:9" ht="14.25" thickBot="1" x14ac:dyDescent="0.25">
      <c r="A461" s="437"/>
      <c r="B461" s="281">
        <f t="shared" ref="B461" si="16">SUM(B463:B465)</f>
        <v>0</v>
      </c>
      <c r="C461" s="281">
        <v>0</v>
      </c>
      <c r="D461" s="20"/>
      <c r="E461" s="20"/>
      <c r="F461" s="20"/>
      <c r="G461" s="20"/>
      <c r="H461" s="20"/>
      <c r="I461" s="20"/>
    </row>
    <row r="462" spans="1:9" ht="14.25" thickBot="1" x14ac:dyDescent="0.25">
      <c r="A462" s="437"/>
      <c r="B462" s="281">
        <f t="shared" ref="B462" si="17">SUM(B464:B466)</f>
        <v>0</v>
      </c>
      <c r="C462" s="281">
        <v>0</v>
      </c>
      <c r="D462" s="20"/>
      <c r="E462" s="20"/>
      <c r="F462" s="20"/>
      <c r="G462" s="20"/>
      <c r="H462" s="20"/>
      <c r="I462" s="20"/>
    </row>
    <row r="463" spans="1:9" ht="14.25" thickBot="1" x14ac:dyDescent="0.25">
      <c r="A463" s="438"/>
      <c r="B463" s="281">
        <f t="shared" ref="B463:C463" si="18">SUM(B465:B467)</f>
        <v>0</v>
      </c>
      <c r="C463" s="281">
        <f t="shared" si="18"/>
        <v>0</v>
      </c>
      <c r="D463" s="20"/>
      <c r="E463" s="20"/>
      <c r="F463" s="20"/>
      <c r="G463" s="20"/>
      <c r="H463" s="20"/>
      <c r="I463" s="20"/>
    </row>
    <row r="464" spans="1:9" ht="14.25" thickBot="1" x14ac:dyDescent="0.25">
      <c r="A464" s="386" t="s">
        <v>264</v>
      </c>
      <c r="B464" s="269">
        <f>B465+B470</f>
        <v>0</v>
      </c>
      <c r="C464" s="427">
        <f>C465+C470</f>
        <v>140596.19</v>
      </c>
      <c r="D464" s="20"/>
      <c r="E464" s="20"/>
      <c r="F464" s="20"/>
      <c r="G464" s="20"/>
      <c r="H464" s="20"/>
      <c r="I464" s="20"/>
    </row>
    <row r="465" spans="1:9" x14ac:dyDescent="0.2">
      <c r="A465" s="439" t="s">
        <v>262</v>
      </c>
      <c r="B465" s="435">
        <f>SUM(B467:B469)</f>
        <v>0</v>
      </c>
      <c r="C465" s="440">
        <f>SUM(C467:C469)</f>
        <v>0</v>
      </c>
      <c r="D465" s="20"/>
      <c r="E465" s="20"/>
      <c r="F465" s="20"/>
      <c r="G465" s="20"/>
      <c r="H465" s="20"/>
      <c r="I465" s="20"/>
    </row>
    <row r="466" spans="1:9" x14ac:dyDescent="0.2">
      <c r="A466" s="437" t="s">
        <v>56</v>
      </c>
      <c r="B466" s="287">
        <v>0</v>
      </c>
      <c r="C466" s="431">
        <v>0</v>
      </c>
      <c r="D466" s="20"/>
      <c r="E466" s="20"/>
      <c r="F466" s="20"/>
      <c r="G466" s="20"/>
      <c r="H466" s="20"/>
      <c r="I466" s="20"/>
    </row>
    <row r="467" spans="1:9" x14ac:dyDescent="0.2">
      <c r="A467" s="437"/>
      <c r="B467" s="287">
        <v>0</v>
      </c>
      <c r="C467" s="431">
        <v>0</v>
      </c>
      <c r="D467" s="20"/>
      <c r="E467" s="20"/>
      <c r="F467" s="20"/>
      <c r="G467" s="20"/>
      <c r="H467" s="20"/>
      <c r="I467" s="20"/>
    </row>
    <row r="468" spans="1:9" x14ac:dyDescent="0.2">
      <c r="A468" s="437"/>
      <c r="B468" s="287">
        <v>0</v>
      </c>
      <c r="C468" s="431">
        <v>0</v>
      </c>
      <c r="D468" s="20"/>
      <c r="E468" s="20"/>
      <c r="F468" s="20"/>
      <c r="G468" s="20"/>
      <c r="H468" s="20"/>
      <c r="I468" s="20"/>
    </row>
    <row r="469" spans="1:9" ht="14.25" thickBot="1" x14ac:dyDescent="0.25">
      <c r="A469" s="438"/>
      <c r="B469" s="433">
        <v>0</v>
      </c>
      <c r="C469" s="434">
        <v>0</v>
      </c>
      <c r="D469" s="20"/>
      <c r="E469" s="20"/>
      <c r="F469" s="20"/>
      <c r="G469" s="20"/>
      <c r="H469" s="20"/>
      <c r="I469" s="20"/>
    </row>
    <row r="470" spans="1:9" x14ac:dyDescent="0.2">
      <c r="A470" s="441" t="s">
        <v>263</v>
      </c>
      <c r="B470" s="442">
        <f>SUM(B472:B472)</f>
        <v>0</v>
      </c>
      <c r="C470" s="285">
        <f>SUM(C472:C472)</f>
        <v>140596.19</v>
      </c>
      <c r="D470" s="20"/>
      <c r="E470" s="20"/>
      <c r="F470" s="20"/>
      <c r="G470" s="20"/>
      <c r="H470" s="20"/>
      <c r="I470" s="20"/>
    </row>
    <row r="471" spans="1:9" x14ac:dyDescent="0.2">
      <c r="A471" s="437" t="s">
        <v>56</v>
      </c>
      <c r="B471" s="287"/>
      <c r="C471" s="290"/>
      <c r="D471" s="20"/>
      <c r="E471" s="20"/>
      <c r="F471" s="20"/>
      <c r="G471" s="20"/>
      <c r="H471" s="20"/>
      <c r="I471" s="20"/>
    </row>
    <row r="472" spans="1:9" x14ac:dyDescent="0.2">
      <c r="A472" s="443" t="s">
        <v>429</v>
      </c>
      <c r="B472" s="287"/>
      <c r="C472" s="290">
        <v>140596.19</v>
      </c>
      <c r="D472" s="20"/>
      <c r="E472" s="20"/>
      <c r="F472" s="20"/>
      <c r="G472" s="20"/>
      <c r="H472" s="20"/>
      <c r="I472" s="20"/>
    </row>
    <row r="473" spans="1:9" ht="15" x14ac:dyDescent="0.2">
      <c r="A473" s="114"/>
      <c r="B473" s="114"/>
      <c r="C473" s="114"/>
      <c r="D473" s="20"/>
      <c r="E473" s="20"/>
      <c r="F473" s="20"/>
      <c r="G473" s="20"/>
      <c r="H473" s="20"/>
      <c r="I473" s="20"/>
    </row>
    <row r="474" spans="1:9" ht="15" x14ac:dyDescent="0.2">
      <c r="A474" s="114"/>
      <c r="B474" s="114"/>
      <c r="C474" s="114"/>
      <c r="D474" s="20"/>
      <c r="E474" s="20"/>
      <c r="F474" s="20"/>
      <c r="G474" s="20"/>
      <c r="H474" s="20"/>
      <c r="I474" s="20"/>
    </row>
    <row r="475" spans="1:9" ht="43.5" customHeight="1" x14ac:dyDescent="0.2">
      <c r="A475" s="571" t="s">
        <v>265</v>
      </c>
      <c r="B475" s="571"/>
      <c r="C475" s="571"/>
      <c r="D475" s="571"/>
      <c r="E475" s="572"/>
      <c r="F475" s="572"/>
      <c r="G475" s="572"/>
      <c r="H475" s="572"/>
      <c r="I475" s="572"/>
    </row>
    <row r="476" spans="1:9" ht="15.75" thickBot="1" x14ac:dyDescent="0.25">
      <c r="A476" s="71"/>
      <c r="B476" s="71"/>
      <c r="C476" s="71"/>
      <c r="D476" s="71"/>
      <c r="E476" s="70"/>
      <c r="F476" s="70"/>
      <c r="G476" s="70"/>
      <c r="H476" s="70"/>
      <c r="I476" s="70"/>
    </row>
    <row r="477" spans="1:9" ht="55.5" customHeight="1" thickBot="1" x14ac:dyDescent="0.25">
      <c r="A477" s="602" t="s">
        <v>266</v>
      </c>
      <c r="B477" s="635"/>
      <c r="C477" s="636"/>
      <c r="D477" s="129"/>
      <c r="E477" s="128"/>
      <c r="F477" s="20"/>
      <c r="G477" s="20"/>
      <c r="H477" s="20"/>
      <c r="I477" s="20"/>
    </row>
    <row r="478" spans="1:9" ht="24.75" customHeight="1" thickBot="1" x14ac:dyDescent="0.25">
      <c r="A478" s="61" t="s">
        <v>52</v>
      </c>
      <c r="B478" s="264" t="s">
        <v>53</v>
      </c>
      <c r="C478" s="258" t="s">
        <v>54</v>
      </c>
      <c r="D478" s="20"/>
      <c r="E478" s="20"/>
      <c r="F478" s="20"/>
      <c r="G478" s="20"/>
    </row>
    <row r="479" spans="1:9" ht="20.25" customHeight="1" thickBot="1" x14ac:dyDescent="0.25">
      <c r="A479" s="444">
        <v>0</v>
      </c>
      <c r="B479" s="445">
        <v>0</v>
      </c>
      <c r="C479" s="446"/>
      <c r="D479" s="20"/>
      <c r="E479" s="20"/>
      <c r="F479" s="20"/>
      <c r="G479" s="20"/>
    </row>
    <row r="480" spans="1:9" ht="15" x14ac:dyDescent="0.2">
      <c r="A480" s="114"/>
      <c r="B480" s="114"/>
      <c r="C480" s="114"/>
      <c r="D480" s="20"/>
      <c r="E480" s="20"/>
      <c r="F480" s="20"/>
      <c r="G480" s="20"/>
      <c r="H480" s="20"/>
      <c r="I480" s="20"/>
    </row>
    <row r="481" spans="1:9" ht="15" x14ac:dyDescent="0.2">
      <c r="A481" s="114"/>
      <c r="B481" s="114"/>
      <c r="C481" s="114"/>
      <c r="D481" s="20"/>
      <c r="E481" s="20"/>
      <c r="F481" s="20"/>
      <c r="G481" s="20"/>
      <c r="H481" s="20"/>
      <c r="I481" s="20"/>
    </row>
    <row r="482" spans="1:9" ht="15" x14ac:dyDescent="0.2">
      <c r="A482" s="114"/>
      <c r="B482" s="114"/>
      <c r="C482" s="114"/>
      <c r="D482" s="20"/>
      <c r="E482" s="20"/>
      <c r="F482" s="20"/>
      <c r="G482" s="20"/>
      <c r="H482" s="20"/>
      <c r="I482" s="20"/>
    </row>
    <row r="483" spans="1:9" ht="15" x14ac:dyDescent="0.2">
      <c r="A483" s="114"/>
      <c r="B483" s="114"/>
      <c r="C483" s="114"/>
      <c r="D483" s="20"/>
      <c r="E483" s="20"/>
      <c r="F483" s="20"/>
      <c r="G483" s="20"/>
      <c r="H483" s="20"/>
      <c r="I483" s="20"/>
    </row>
    <row r="484" spans="1:9" ht="15" x14ac:dyDescent="0.2">
      <c r="A484" s="114"/>
      <c r="B484" s="114"/>
      <c r="C484" s="114"/>
      <c r="D484" s="20"/>
      <c r="E484" s="20"/>
      <c r="F484" s="20"/>
      <c r="G484" s="20"/>
      <c r="H484" s="20"/>
      <c r="I484" s="20"/>
    </row>
    <row r="485" spans="1:9" ht="15" x14ac:dyDescent="0.2">
      <c r="A485" s="114"/>
      <c r="B485" s="114"/>
      <c r="C485" s="114"/>
      <c r="D485" s="20"/>
      <c r="E485" s="20"/>
      <c r="F485" s="20"/>
      <c r="G485" s="20"/>
      <c r="H485" s="20"/>
      <c r="I485" s="20"/>
    </row>
    <row r="486" spans="1:9" ht="15" x14ac:dyDescent="0.2">
      <c r="A486" s="114"/>
      <c r="B486" s="114"/>
      <c r="C486" s="114"/>
      <c r="D486" s="20"/>
      <c r="E486" s="20"/>
      <c r="F486" s="20"/>
      <c r="G486" s="20"/>
      <c r="H486" s="20"/>
      <c r="I486" s="20"/>
    </row>
    <row r="487" spans="1:9" ht="15" x14ac:dyDescent="0.2">
      <c r="A487" s="114"/>
      <c r="B487" s="114"/>
      <c r="C487" s="114"/>
      <c r="D487" s="20"/>
      <c r="E487" s="20"/>
      <c r="F487" s="20"/>
      <c r="G487" s="20"/>
      <c r="H487" s="20"/>
      <c r="I487" s="20"/>
    </row>
    <row r="488" spans="1:9" ht="15" x14ac:dyDescent="0.2">
      <c r="A488" s="114"/>
      <c r="B488" s="114"/>
      <c r="C488" s="114"/>
      <c r="D488" s="20"/>
      <c r="E488" s="20"/>
      <c r="F488" s="20"/>
      <c r="G488" s="20"/>
      <c r="H488" s="20"/>
      <c r="I488" s="20"/>
    </row>
    <row r="489" spans="1:9" ht="15" x14ac:dyDescent="0.2">
      <c r="A489" s="114" t="s">
        <v>267</v>
      </c>
      <c r="B489" s="114"/>
      <c r="C489" s="114"/>
      <c r="D489" s="20"/>
      <c r="E489" s="20"/>
      <c r="F489" s="20"/>
      <c r="G489" s="20"/>
      <c r="H489" s="20"/>
      <c r="I489" s="20"/>
    </row>
    <row r="490" spans="1:9" ht="15" x14ac:dyDescent="0.2">
      <c r="A490" s="578" t="s">
        <v>268</v>
      </c>
      <c r="B490" s="578"/>
      <c r="C490" s="578"/>
      <c r="D490" s="20"/>
      <c r="E490" s="20"/>
      <c r="F490" s="20"/>
      <c r="G490" s="20"/>
      <c r="H490" s="20"/>
      <c r="I490" s="20"/>
    </row>
    <row r="491" spans="1:9" ht="15" x14ac:dyDescent="0.2">
      <c r="A491" s="114"/>
      <c r="B491" s="114"/>
      <c r="C491" s="114"/>
      <c r="D491" s="20"/>
      <c r="E491" s="20"/>
      <c r="F491" s="20"/>
      <c r="G491" s="20"/>
      <c r="H491" s="20"/>
      <c r="I491" s="20"/>
    </row>
    <row r="492" spans="1:9" ht="14.25" thickBot="1" x14ac:dyDescent="0.25">
      <c r="A492" s="447" t="s">
        <v>269</v>
      </c>
      <c r="B492" s="448" t="s">
        <v>259</v>
      </c>
      <c r="C492" s="449" t="s">
        <v>260</v>
      </c>
      <c r="D492" s="116"/>
      <c r="E492" s="20"/>
      <c r="F492" s="20"/>
    </row>
    <row r="493" spans="1:9" ht="24.75" thickBot="1" x14ac:dyDescent="0.25">
      <c r="A493" s="450" t="s">
        <v>418</v>
      </c>
      <c r="B493" s="451">
        <f>SUM(B494:B501)</f>
        <v>17524825.810000002</v>
      </c>
      <c r="C493" s="452">
        <f>SUM(C494:C501)</f>
        <v>20399667.77</v>
      </c>
      <c r="D493" s="117"/>
      <c r="E493" s="20"/>
      <c r="F493" s="20"/>
    </row>
    <row r="494" spans="1:9" x14ac:dyDescent="0.2">
      <c r="A494" s="453" t="s">
        <v>270</v>
      </c>
      <c r="B494" s="454">
        <v>9374334.1500000004</v>
      </c>
      <c r="C494" s="455">
        <v>7307502.3899999997</v>
      </c>
      <c r="D494" s="54"/>
      <c r="E494" s="20"/>
      <c r="F494" s="20"/>
    </row>
    <row r="495" spans="1:9" x14ac:dyDescent="0.2">
      <c r="A495" s="456" t="s">
        <v>271</v>
      </c>
      <c r="B495" s="457">
        <v>7527628.7699999996</v>
      </c>
      <c r="C495" s="456">
        <v>13024646.9</v>
      </c>
      <c r="D495" s="54"/>
      <c r="E495" s="20"/>
      <c r="F495" s="20"/>
    </row>
    <row r="496" spans="1:9" x14ac:dyDescent="0.2">
      <c r="A496" s="456" t="s">
        <v>272</v>
      </c>
      <c r="B496" s="457">
        <v>0</v>
      </c>
      <c r="C496" s="456">
        <v>0</v>
      </c>
      <c r="D496" s="54"/>
      <c r="E496" s="20"/>
      <c r="F496" s="20"/>
    </row>
    <row r="497" spans="1:6" x14ac:dyDescent="0.2">
      <c r="A497" s="456" t="s">
        <v>273</v>
      </c>
      <c r="B497" s="457">
        <v>0</v>
      </c>
      <c r="C497" s="456">
        <v>0</v>
      </c>
      <c r="D497" s="54"/>
      <c r="E497" s="20"/>
      <c r="F497" s="20"/>
    </row>
    <row r="498" spans="1:6" x14ac:dyDescent="0.2">
      <c r="A498" s="456" t="s">
        <v>274</v>
      </c>
      <c r="B498" s="457">
        <v>0</v>
      </c>
      <c r="C498" s="456">
        <v>0</v>
      </c>
      <c r="D498" s="54"/>
      <c r="E498" s="20"/>
      <c r="F498" s="20"/>
    </row>
    <row r="499" spans="1:6" ht="48" x14ac:dyDescent="0.2">
      <c r="A499" s="412" t="s">
        <v>275</v>
      </c>
      <c r="B499" s="457">
        <v>0</v>
      </c>
      <c r="C499" s="456">
        <v>0</v>
      </c>
      <c r="D499" s="54"/>
      <c r="E499" s="20"/>
      <c r="F499" s="20"/>
    </row>
    <row r="500" spans="1:6" x14ac:dyDescent="0.2">
      <c r="A500" s="412" t="s">
        <v>276</v>
      </c>
      <c r="B500" s="457">
        <v>555875.29</v>
      </c>
      <c r="C500" s="456">
        <v>55416.39</v>
      </c>
      <c r="D500" s="54"/>
      <c r="E500" s="20"/>
      <c r="F500" s="20"/>
    </row>
    <row r="501" spans="1:6" ht="36.75" thickBot="1" x14ac:dyDescent="0.25">
      <c r="A501" s="458" t="s">
        <v>277</v>
      </c>
      <c r="B501" s="459">
        <v>66987.600000000006</v>
      </c>
      <c r="C501" s="460">
        <v>12102.09</v>
      </c>
      <c r="D501" s="54"/>
      <c r="E501" s="20"/>
      <c r="F501" s="20"/>
    </row>
    <row r="502" spans="1:6" ht="36.75" thickBot="1" x14ac:dyDescent="0.25">
      <c r="A502" s="450" t="s">
        <v>278</v>
      </c>
      <c r="B502" s="461">
        <v>0</v>
      </c>
      <c r="C502" s="462">
        <v>0</v>
      </c>
      <c r="D502" s="65"/>
      <c r="E502" s="20"/>
      <c r="F502" s="20"/>
    </row>
    <row r="503" spans="1:6" ht="24.75" thickBot="1" x14ac:dyDescent="0.25">
      <c r="A503" s="450" t="s">
        <v>279</v>
      </c>
      <c r="B503" s="463">
        <v>0</v>
      </c>
      <c r="C503" s="464">
        <v>0</v>
      </c>
      <c r="D503" s="65"/>
      <c r="E503" s="20"/>
      <c r="F503" s="20"/>
    </row>
    <row r="504" spans="1:6" ht="24.75" thickBot="1" x14ac:dyDescent="0.25">
      <c r="A504" s="450" t="s">
        <v>280</v>
      </c>
      <c r="B504" s="461">
        <v>0</v>
      </c>
      <c r="C504" s="462">
        <v>0</v>
      </c>
      <c r="D504" s="65"/>
      <c r="E504" s="20"/>
      <c r="F504" s="20"/>
    </row>
    <row r="505" spans="1:6" ht="24.75" thickBot="1" x14ac:dyDescent="0.25">
      <c r="A505" s="450" t="s">
        <v>281</v>
      </c>
      <c r="B505" s="461">
        <v>0</v>
      </c>
      <c r="C505" s="462">
        <v>0</v>
      </c>
      <c r="D505" s="65"/>
      <c r="E505" s="20"/>
      <c r="F505" s="20"/>
    </row>
    <row r="506" spans="1:6" ht="24.75" thickBot="1" x14ac:dyDescent="0.25">
      <c r="A506" s="450" t="s">
        <v>282</v>
      </c>
      <c r="B506" s="451">
        <f>B507+B515+B518+B521</f>
        <v>55009070.089999996</v>
      </c>
      <c r="C506" s="452">
        <f>SUM(C507+C515+C518+C521)</f>
        <v>14784343.539999999</v>
      </c>
      <c r="D506" s="117"/>
      <c r="E506" s="20"/>
      <c r="F506" s="20"/>
    </row>
    <row r="507" spans="1:6" x14ac:dyDescent="0.2">
      <c r="A507" s="453" t="s">
        <v>283</v>
      </c>
      <c r="B507" s="465">
        <f>SUM(B508:B514)</f>
        <v>52531922.329999998</v>
      </c>
      <c r="C507" s="466">
        <f>SUM(C508:C514)</f>
        <v>0</v>
      </c>
      <c r="D507" s="118"/>
      <c r="E507" s="20"/>
      <c r="F507" s="20"/>
    </row>
    <row r="508" spans="1:6" x14ac:dyDescent="0.2">
      <c r="A508" s="467" t="s">
        <v>284</v>
      </c>
      <c r="B508" s="468">
        <v>48626869.18</v>
      </c>
      <c r="C508" s="467">
        <v>0</v>
      </c>
      <c r="D508" s="119"/>
      <c r="E508" s="20"/>
      <c r="F508" s="20"/>
    </row>
    <row r="509" spans="1:6" x14ac:dyDescent="0.2">
      <c r="A509" s="467" t="s">
        <v>285</v>
      </c>
      <c r="B509" s="468">
        <v>1422399.57</v>
      </c>
      <c r="C509" s="467">
        <v>0</v>
      </c>
      <c r="D509" s="119"/>
      <c r="E509" s="20"/>
      <c r="F509" s="20"/>
    </row>
    <row r="510" spans="1:6" x14ac:dyDescent="0.2">
      <c r="A510" s="467" t="s">
        <v>286</v>
      </c>
      <c r="B510" s="468">
        <v>0</v>
      </c>
      <c r="C510" s="467">
        <v>0</v>
      </c>
      <c r="D510" s="119"/>
      <c r="E510" s="20"/>
      <c r="F510" s="20"/>
    </row>
    <row r="511" spans="1:6" x14ac:dyDescent="0.2">
      <c r="A511" s="467" t="s">
        <v>287</v>
      </c>
      <c r="B511" s="468">
        <v>168846.87</v>
      </c>
      <c r="C511" s="467">
        <v>0</v>
      </c>
      <c r="D511" s="119"/>
      <c r="E511" s="20"/>
      <c r="F511" s="20"/>
    </row>
    <row r="512" spans="1:6" x14ac:dyDescent="0.2">
      <c r="A512" s="467" t="s">
        <v>288</v>
      </c>
      <c r="B512" s="468">
        <v>-12631</v>
      </c>
      <c r="C512" s="467">
        <v>0</v>
      </c>
      <c r="D512" s="119"/>
      <c r="E512" s="20"/>
      <c r="F512" s="20"/>
    </row>
    <row r="513" spans="1:6" x14ac:dyDescent="0.2">
      <c r="A513" s="467" t="s">
        <v>289</v>
      </c>
      <c r="B513" s="468">
        <v>0</v>
      </c>
      <c r="C513" s="467">
        <v>0</v>
      </c>
      <c r="D513" s="119"/>
      <c r="E513" s="20"/>
      <c r="F513" s="20"/>
    </row>
    <row r="514" spans="1:6" x14ac:dyDescent="0.2">
      <c r="A514" s="467" t="s">
        <v>290</v>
      </c>
      <c r="B514" s="468">
        <v>2326437.71</v>
      </c>
      <c r="C514" s="467">
        <v>0</v>
      </c>
      <c r="D514" s="119"/>
      <c r="E514" s="20"/>
      <c r="F514" s="20"/>
    </row>
    <row r="515" spans="1:6" ht="24" x14ac:dyDescent="0.2">
      <c r="A515" s="412" t="s">
        <v>291</v>
      </c>
      <c r="B515" s="469">
        <f>SUM(B516:B517)</f>
        <v>0</v>
      </c>
      <c r="C515" s="470">
        <f>SUM(C516:C517)</f>
        <v>0</v>
      </c>
      <c r="D515" s="118"/>
      <c r="E515" s="20"/>
      <c r="F515" s="20"/>
    </row>
    <row r="516" spans="1:6" x14ac:dyDescent="0.2">
      <c r="A516" s="467" t="s">
        <v>292</v>
      </c>
      <c r="B516" s="468">
        <v>0</v>
      </c>
      <c r="C516" s="467">
        <v>0</v>
      </c>
      <c r="D516" s="119"/>
      <c r="E516" s="20"/>
      <c r="F516" s="20"/>
    </row>
    <row r="517" spans="1:6" x14ac:dyDescent="0.2">
      <c r="A517" s="467" t="s">
        <v>293</v>
      </c>
      <c r="B517" s="468">
        <v>0</v>
      </c>
      <c r="C517" s="467">
        <v>0</v>
      </c>
      <c r="D517" s="119"/>
      <c r="E517" s="20"/>
      <c r="F517" s="20"/>
    </row>
    <row r="518" spans="1:6" x14ac:dyDescent="0.2">
      <c r="A518" s="456" t="s">
        <v>294</v>
      </c>
      <c r="B518" s="469">
        <v>0</v>
      </c>
      <c r="C518" s="470">
        <f>SUM(C519:C520)</f>
        <v>0</v>
      </c>
      <c r="D518" s="118"/>
      <c r="E518" s="20"/>
      <c r="F518" s="20"/>
    </row>
    <row r="519" spans="1:6" x14ac:dyDescent="0.2">
      <c r="A519" s="467" t="s">
        <v>295</v>
      </c>
      <c r="B519" s="468">
        <v>0</v>
      </c>
      <c r="C519" s="467">
        <v>0</v>
      </c>
      <c r="D519" s="119"/>
      <c r="E519" s="20"/>
      <c r="F519" s="20"/>
    </row>
    <row r="520" spans="1:6" x14ac:dyDescent="0.2">
      <c r="A520" s="467" t="s">
        <v>296</v>
      </c>
      <c r="B520" s="468">
        <v>0</v>
      </c>
      <c r="C520" s="467">
        <v>0</v>
      </c>
      <c r="D520" s="119"/>
      <c r="E520" s="20"/>
      <c r="F520" s="20"/>
    </row>
    <row r="521" spans="1:6" x14ac:dyDescent="0.2">
      <c r="A521" s="456" t="s">
        <v>297</v>
      </c>
      <c r="B521" s="469">
        <f>SUM(B522:B535)</f>
        <v>2477147.7599999998</v>
      </c>
      <c r="C521" s="470">
        <f>SUM(C522:C535)</f>
        <v>14784343.539999999</v>
      </c>
      <c r="D521" s="118"/>
      <c r="E521" s="20"/>
      <c r="F521" s="20"/>
    </row>
    <row r="522" spans="1:6" x14ac:dyDescent="0.2">
      <c r="A522" s="467" t="s">
        <v>298</v>
      </c>
      <c r="B522" s="457">
        <v>205415.71</v>
      </c>
      <c r="C522" s="456">
        <v>12950150.01</v>
      </c>
      <c r="D522" s="54"/>
      <c r="E522" s="20"/>
      <c r="F522" s="20"/>
    </row>
    <row r="523" spans="1:6" x14ac:dyDescent="0.2">
      <c r="A523" s="467" t="s">
        <v>299</v>
      </c>
      <c r="B523" s="457">
        <v>0</v>
      </c>
      <c r="C523" s="456">
        <v>0</v>
      </c>
      <c r="D523" s="54"/>
      <c r="E523" s="20"/>
      <c r="F523" s="20"/>
    </row>
    <row r="524" spans="1:6" x14ac:dyDescent="0.2">
      <c r="A524" s="467" t="s">
        <v>300</v>
      </c>
      <c r="B524" s="457">
        <v>0</v>
      </c>
      <c r="C524" s="456">
        <v>0</v>
      </c>
      <c r="D524" s="54"/>
      <c r="E524" s="20"/>
      <c r="F524" s="20"/>
    </row>
    <row r="525" spans="1:6" x14ac:dyDescent="0.2">
      <c r="A525" s="467" t="s">
        <v>301</v>
      </c>
      <c r="B525" s="457">
        <v>0</v>
      </c>
      <c r="C525" s="456">
        <v>0</v>
      </c>
      <c r="D525" s="54"/>
      <c r="E525" s="20"/>
      <c r="F525" s="20"/>
    </row>
    <row r="526" spans="1:6" x14ac:dyDescent="0.2">
      <c r="A526" s="467" t="s">
        <v>302</v>
      </c>
      <c r="B526" s="457">
        <v>0</v>
      </c>
      <c r="C526" s="456">
        <v>0</v>
      </c>
      <c r="D526" s="54"/>
      <c r="E526" s="20"/>
      <c r="F526" s="20"/>
    </row>
    <row r="527" spans="1:6" x14ac:dyDescent="0.2">
      <c r="A527" s="467" t="s">
        <v>303</v>
      </c>
      <c r="B527" s="457">
        <v>0</v>
      </c>
      <c r="C527" s="456">
        <v>0</v>
      </c>
      <c r="D527" s="54"/>
      <c r="E527" s="20"/>
      <c r="F527" s="20"/>
    </row>
    <row r="528" spans="1:6" x14ac:dyDescent="0.2">
      <c r="A528" s="467" t="s">
        <v>304</v>
      </c>
      <c r="B528" s="457">
        <v>0</v>
      </c>
      <c r="C528" s="456">
        <v>0</v>
      </c>
      <c r="D528" s="54"/>
      <c r="E528" s="20"/>
      <c r="F528" s="20"/>
    </row>
    <row r="529" spans="1:9" x14ac:dyDescent="0.2">
      <c r="A529" s="467" t="s">
        <v>305</v>
      </c>
      <c r="B529" s="457">
        <v>0</v>
      </c>
      <c r="C529" s="456">
        <v>0</v>
      </c>
      <c r="D529" s="54"/>
      <c r="E529" s="20"/>
      <c r="F529" s="20"/>
    </row>
    <row r="530" spans="1:9" x14ac:dyDescent="0.2">
      <c r="A530" s="467" t="s">
        <v>306</v>
      </c>
      <c r="B530" s="457">
        <v>0</v>
      </c>
      <c r="C530" s="456">
        <v>0</v>
      </c>
      <c r="D530" s="54"/>
      <c r="E530" s="20"/>
      <c r="F530" s="20"/>
    </row>
    <row r="531" spans="1:9" x14ac:dyDescent="0.2">
      <c r="A531" s="414" t="s">
        <v>307</v>
      </c>
      <c r="B531" s="457">
        <v>2271732.0499999998</v>
      </c>
      <c r="C531" s="456">
        <v>1834193.53</v>
      </c>
      <c r="D531" s="54"/>
      <c r="E531" s="20"/>
      <c r="F531" s="20"/>
    </row>
    <row r="532" spans="1:9" ht="24" x14ac:dyDescent="0.2">
      <c r="A532" s="414" t="s">
        <v>308</v>
      </c>
      <c r="B532" s="457">
        <v>0</v>
      </c>
      <c r="C532" s="456">
        <v>0</v>
      </c>
      <c r="D532" s="54"/>
      <c r="E532" s="20"/>
      <c r="F532" s="20"/>
    </row>
    <row r="533" spans="1:9" ht="24" x14ac:dyDescent="0.2">
      <c r="A533" s="414" t="s">
        <v>309</v>
      </c>
      <c r="B533" s="457">
        <v>0</v>
      </c>
      <c r="C533" s="456">
        <v>0</v>
      </c>
      <c r="D533" s="54"/>
      <c r="E533" s="20"/>
      <c r="F533" s="20"/>
    </row>
    <row r="534" spans="1:9" x14ac:dyDescent="0.2">
      <c r="A534" s="414" t="s">
        <v>310</v>
      </c>
      <c r="B534" s="457">
        <v>0</v>
      </c>
      <c r="C534" s="456">
        <v>0</v>
      </c>
      <c r="D534" s="54"/>
      <c r="E534" s="20"/>
      <c r="F534" s="20"/>
    </row>
    <row r="535" spans="1:9" ht="36.75" thickBot="1" x14ac:dyDescent="0.25">
      <c r="A535" s="471" t="s">
        <v>311</v>
      </c>
      <c r="B535" s="457">
        <v>0</v>
      </c>
      <c r="C535" s="456">
        <v>0</v>
      </c>
      <c r="D535" s="54"/>
      <c r="E535" s="20"/>
      <c r="F535" s="20"/>
    </row>
    <row r="536" spans="1:9" x14ac:dyDescent="0.2">
      <c r="A536" s="472" t="s">
        <v>312</v>
      </c>
      <c r="B536" s="473">
        <f>SUM(B493+B502+B503+B504+B505+B506)</f>
        <v>72533895.900000006</v>
      </c>
      <c r="C536" s="474">
        <f>SUM(C493+C502+C503+C504+C505+C506)</f>
        <v>35184011.310000002</v>
      </c>
      <c r="D536" s="117"/>
      <c r="E536" s="20"/>
      <c r="F536" s="20"/>
    </row>
    <row r="537" spans="1:9" x14ac:dyDescent="0.2">
      <c r="A537" s="20"/>
      <c r="B537" s="20"/>
      <c r="C537" s="20"/>
      <c r="D537" s="20"/>
      <c r="E537" s="20"/>
      <c r="F537" s="20"/>
      <c r="G537" s="20"/>
      <c r="H537" s="20"/>
      <c r="I537" s="20"/>
    </row>
    <row r="538" spans="1:9" x14ac:dyDescent="0.25">
      <c r="A538" s="587" t="s">
        <v>313</v>
      </c>
      <c r="B538" s="589"/>
      <c r="C538" s="589"/>
      <c r="D538" s="589"/>
      <c r="E538" s="20"/>
      <c r="F538" s="20"/>
      <c r="G538" s="20"/>
      <c r="H538" s="20"/>
      <c r="I538" s="20"/>
    </row>
    <row r="539" spans="1:9" ht="15" x14ac:dyDescent="0.25">
      <c r="A539" s="114"/>
      <c r="B539" s="114"/>
      <c r="C539" s="68"/>
      <c r="D539" s="20"/>
      <c r="E539" s="20"/>
      <c r="F539" s="20"/>
      <c r="G539" s="20"/>
      <c r="H539" s="20"/>
      <c r="I539" s="20"/>
    </row>
    <row r="540" spans="1:9" ht="15.75" customHeight="1" thickBot="1" x14ac:dyDescent="0.25">
      <c r="A540" s="475" t="s">
        <v>314</v>
      </c>
      <c r="B540" s="476" t="s">
        <v>259</v>
      </c>
      <c r="C540" s="477" t="s">
        <v>260</v>
      </c>
      <c r="D540" s="20"/>
      <c r="E540" s="20"/>
      <c r="F540" s="20"/>
      <c r="G540" s="20"/>
      <c r="H540" s="20"/>
    </row>
    <row r="541" spans="1:9" x14ac:dyDescent="0.2">
      <c r="A541" s="478" t="s">
        <v>315</v>
      </c>
      <c r="B541" s="435">
        <v>9753128.1699999999</v>
      </c>
      <c r="C541" s="436">
        <v>7154617.29</v>
      </c>
      <c r="D541" s="20"/>
      <c r="E541" s="20"/>
      <c r="F541" s="20"/>
      <c r="G541" s="20"/>
      <c r="H541" s="20"/>
    </row>
    <row r="542" spans="1:9" x14ac:dyDescent="0.2">
      <c r="A542" s="431" t="s">
        <v>316</v>
      </c>
      <c r="B542" s="287">
        <v>0</v>
      </c>
      <c r="C542" s="431">
        <v>0</v>
      </c>
      <c r="D542" s="20"/>
      <c r="E542" s="20"/>
      <c r="F542" s="20"/>
      <c r="G542" s="20"/>
      <c r="H542" s="20"/>
    </row>
    <row r="543" spans="1:9" x14ac:dyDescent="0.2">
      <c r="A543" s="431" t="s">
        <v>317</v>
      </c>
      <c r="B543" s="287">
        <v>12604333.9</v>
      </c>
      <c r="C543" s="431">
        <v>11188114.51</v>
      </c>
      <c r="D543" s="20"/>
      <c r="E543" s="20"/>
      <c r="F543" s="20"/>
      <c r="G543" s="20"/>
      <c r="H543" s="20"/>
    </row>
    <row r="544" spans="1:9" ht="38.25" x14ac:dyDescent="0.2">
      <c r="A544" s="479" t="s">
        <v>318</v>
      </c>
      <c r="B544" s="287">
        <v>0</v>
      </c>
      <c r="C544" s="431">
        <v>0</v>
      </c>
      <c r="D544" s="20"/>
      <c r="E544" s="20"/>
      <c r="F544" s="20"/>
      <c r="G544" s="20"/>
      <c r="H544" s="20"/>
    </row>
    <row r="545" spans="1:9" ht="63.75" x14ac:dyDescent="0.2">
      <c r="A545" s="479" t="s">
        <v>319</v>
      </c>
      <c r="B545" s="287">
        <v>0</v>
      </c>
      <c r="C545" s="431">
        <v>0</v>
      </c>
      <c r="D545" s="20"/>
      <c r="E545" s="20"/>
      <c r="F545" s="20"/>
      <c r="G545" s="20"/>
      <c r="H545" s="20"/>
    </row>
    <row r="546" spans="1:9" ht="25.5" x14ac:dyDescent="0.2">
      <c r="A546" s="479" t="s">
        <v>320</v>
      </c>
      <c r="B546" s="287">
        <v>64332.33</v>
      </c>
      <c r="C546" s="431">
        <v>43149.15</v>
      </c>
      <c r="D546" s="20"/>
      <c r="E546" s="20"/>
      <c r="F546" s="20"/>
      <c r="G546" s="20"/>
      <c r="H546" s="20"/>
    </row>
    <row r="547" spans="1:9" ht="25.5" x14ac:dyDescent="0.2">
      <c r="A547" s="479" t="s">
        <v>321</v>
      </c>
      <c r="B547" s="287">
        <v>0</v>
      </c>
      <c r="C547" s="431">
        <v>0</v>
      </c>
      <c r="D547" s="20"/>
      <c r="E547" s="20"/>
      <c r="F547" s="20"/>
      <c r="G547" s="20"/>
      <c r="H547" s="20"/>
    </row>
    <row r="548" spans="1:9" ht="24" x14ac:dyDescent="0.2">
      <c r="A548" s="412" t="s">
        <v>322</v>
      </c>
      <c r="B548" s="287">
        <v>92000.55</v>
      </c>
      <c r="C548" s="431">
        <v>300225.15999999997</v>
      </c>
      <c r="D548" s="20"/>
      <c r="E548" s="20"/>
      <c r="F548" s="20"/>
      <c r="G548" s="20"/>
      <c r="H548" s="20"/>
    </row>
    <row r="549" spans="1:9" ht="38.25" x14ac:dyDescent="0.2">
      <c r="A549" s="479" t="s">
        <v>323</v>
      </c>
      <c r="B549" s="480">
        <v>42661.94</v>
      </c>
      <c r="C549" s="431">
        <v>58470.27</v>
      </c>
      <c r="D549" s="20"/>
      <c r="E549" s="20"/>
      <c r="F549" s="20"/>
      <c r="G549" s="20"/>
      <c r="H549" s="20"/>
    </row>
    <row r="550" spans="1:9" ht="14.25" thickBot="1" x14ac:dyDescent="0.25">
      <c r="A550" s="434" t="s">
        <v>17</v>
      </c>
      <c r="B550" s="481">
        <v>0</v>
      </c>
      <c r="C550" s="482">
        <v>0</v>
      </c>
      <c r="D550" s="20"/>
      <c r="E550" s="20"/>
      <c r="F550" s="20"/>
      <c r="G550" s="20"/>
      <c r="H550" s="20"/>
    </row>
    <row r="551" spans="1:9" ht="15.75" x14ac:dyDescent="0.2">
      <c r="A551" s="483" t="s">
        <v>88</v>
      </c>
      <c r="B551" s="484">
        <f>SUM(B541:B550)</f>
        <v>22556456.890000001</v>
      </c>
      <c r="C551" s="485">
        <f>SUM(C541:C550)</f>
        <v>18744576.379999999</v>
      </c>
      <c r="D551" s="20"/>
      <c r="E551" s="20"/>
      <c r="F551" s="20"/>
      <c r="G551" s="20"/>
      <c r="H551" s="20"/>
    </row>
    <row r="552" spans="1:9" x14ac:dyDescent="0.2">
      <c r="A552" s="20"/>
      <c r="B552" s="20"/>
      <c r="C552" s="20"/>
      <c r="D552" s="20"/>
      <c r="E552" s="20"/>
      <c r="F552" s="20"/>
      <c r="G552" s="20"/>
      <c r="H552" s="20"/>
      <c r="I552" s="20"/>
    </row>
    <row r="553" spans="1:9" x14ac:dyDescent="0.2">
      <c r="A553" s="20"/>
      <c r="B553" s="20"/>
      <c r="C553" s="20"/>
      <c r="D553" s="20"/>
      <c r="E553" s="20"/>
      <c r="F553" s="20"/>
      <c r="G553" s="20"/>
      <c r="H553" s="20"/>
      <c r="I553" s="20"/>
    </row>
    <row r="554" spans="1:9" ht="15" x14ac:dyDescent="0.2">
      <c r="A554" s="578" t="s">
        <v>324</v>
      </c>
      <c r="B554" s="578"/>
      <c r="C554" s="578"/>
      <c r="D554" s="20"/>
      <c r="E554" s="20"/>
      <c r="F554" s="20"/>
      <c r="G554" s="20"/>
      <c r="H554" s="20"/>
      <c r="I554" s="20"/>
    </row>
    <row r="555" spans="1:9" ht="15" x14ac:dyDescent="0.2">
      <c r="A555" s="114"/>
      <c r="B555" s="114"/>
      <c r="C555" s="114"/>
      <c r="D555" s="20"/>
      <c r="E555" s="20"/>
      <c r="F555" s="20"/>
      <c r="G555" s="20"/>
      <c r="H555" s="20"/>
      <c r="I555" s="20"/>
    </row>
    <row r="556" spans="1:9" ht="14.25" thickBot="1" x14ac:dyDescent="0.25">
      <c r="A556" s="486" t="s">
        <v>325</v>
      </c>
      <c r="B556" s="297" t="s">
        <v>259</v>
      </c>
      <c r="C556" s="426" t="s">
        <v>260</v>
      </c>
      <c r="D556" s="20"/>
      <c r="E556" s="20"/>
      <c r="F556" s="20"/>
    </row>
    <row r="557" spans="1:9" ht="26.25" thickBot="1" x14ac:dyDescent="0.25">
      <c r="A557" s="487" t="s">
        <v>326</v>
      </c>
      <c r="B557" s="488">
        <f>B558+B559+B560</f>
        <v>45441699.399999999</v>
      </c>
      <c r="C557" s="489">
        <f>C558+C559+C560</f>
        <v>-18350523.620000001</v>
      </c>
      <c r="D557" s="20"/>
      <c r="E557" s="20"/>
      <c r="F557" s="20"/>
    </row>
    <row r="558" spans="1:9" x14ac:dyDescent="0.2">
      <c r="A558" s="490" t="s">
        <v>327</v>
      </c>
      <c r="B558" s="428">
        <v>28455.279999999999</v>
      </c>
      <c r="C558" s="491">
        <v>332044.71999999997</v>
      </c>
      <c r="D558" s="20"/>
      <c r="E558" s="20"/>
      <c r="F558" s="20"/>
    </row>
    <row r="559" spans="1:9" ht="25.5" x14ac:dyDescent="0.2">
      <c r="A559" s="308" t="s">
        <v>328</v>
      </c>
      <c r="B559" s="430">
        <v>127207.32</v>
      </c>
      <c r="C559" s="492">
        <v>1093.1199999999999</v>
      </c>
      <c r="D559" s="20"/>
      <c r="E559" s="20"/>
      <c r="F559" s="20"/>
    </row>
    <row r="560" spans="1:9" ht="39" thickBot="1" x14ac:dyDescent="0.25">
      <c r="A560" s="314" t="s">
        <v>329</v>
      </c>
      <c r="B560" s="432">
        <v>45286036.799999997</v>
      </c>
      <c r="C560" s="493">
        <v>-18683661.460000001</v>
      </c>
      <c r="D560" s="20"/>
      <c r="E560" s="20"/>
      <c r="F560" s="20"/>
    </row>
    <row r="561" spans="1:9" ht="14.25" thickBot="1" x14ac:dyDescent="0.25">
      <c r="A561" s="494" t="s">
        <v>330</v>
      </c>
      <c r="B561" s="488">
        <v>0</v>
      </c>
      <c r="C561" s="495">
        <v>0</v>
      </c>
      <c r="D561" s="20"/>
      <c r="E561" s="20"/>
      <c r="F561" s="20"/>
    </row>
    <row r="562" spans="1:9" ht="14.25" thickBot="1" x14ac:dyDescent="0.25">
      <c r="A562" s="494" t="s">
        <v>331</v>
      </c>
      <c r="B562" s="269">
        <f>SUM(B563:B572)</f>
        <v>7269880.0200000005</v>
      </c>
      <c r="C562" s="427">
        <f>SUM(C563:C572)</f>
        <v>14797148.170000002</v>
      </c>
      <c r="D562" s="20"/>
      <c r="E562" s="20"/>
      <c r="F562" s="20"/>
    </row>
    <row r="563" spans="1:9" x14ac:dyDescent="0.2">
      <c r="A563" s="491" t="s">
        <v>332</v>
      </c>
      <c r="B563" s="496">
        <v>37614.6</v>
      </c>
      <c r="C563" s="497">
        <v>18083.849999999999</v>
      </c>
      <c r="D563" s="20"/>
      <c r="E563" s="20"/>
      <c r="F563" s="20"/>
    </row>
    <row r="564" spans="1:9" x14ac:dyDescent="0.2">
      <c r="A564" s="492" t="s">
        <v>333</v>
      </c>
      <c r="B564" s="498">
        <v>0</v>
      </c>
      <c r="C564" s="499">
        <v>0</v>
      </c>
      <c r="D564" s="20"/>
      <c r="E564" s="20"/>
      <c r="F564" s="20"/>
    </row>
    <row r="565" spans="1:9" x14ac:dyDescent="0.2">
      <c r="A565" s="492" t="s">
        <v>334</v>
      </c>
      <c r="B565" s="430">
        <v>432810.19</v>
      </c>
      <c r="C565" s="437">
        <v>110803.43</v>
      </c>
      <c r="D565" s="20"/>
      <c r="E565" s="20"/>
      <c r="F565" s="20"/>
    </row>
    <row r="566" spans="1:9" x14ac:dyDescent="0.2">
      <c r="A566" s="492" t="s">
        <v>335</v>
      </c>
      <c r="B566" s="430">
        <v>0</v>
      </c>
      <c r="C566" s="492">
        <v>0</v>
      </c>
      <c r="D566" s="20"/>
      <c r="E566" s="20"/>
      <c r="F566" s="20"/>
    </row>
    <row r="567" spans="1:9" x14ac:dyDescent="0.2">
      <c r="A567" s="492" t="s">
        <v>336</v>
      </c>
      <c r="B567" s="430">
        <v>0</v>
      </c>
      <c r="C567" s="492">
        <v>0</v>
      </c>
      <c r="D567" s="20"/>
      <c r="E567" s="20"/>
      <c r="F567" s="20"/>
    </row>
    <row r="568" spans="1:9" x14ac:dyDescent="0.2">
      <c r="A568" s="492" t="s">
        <v>337</v>
      </c>
      <c r="B568" s="500">
        <v>783641.7</v>
      </c>
      <c r="C568" s="501">
        <v>1857989.86</v>
      </c>
      <c r="D568" s="20"/>
      <c r="E568" s="20"/>
      <c r="F568" s="20"/>
    </row>
    <row r="569" spans="1:9" x14ac:dyDescent="0.2">
      <c r="A569" s="492" t="s">
        <v>338</v>
      </c>
      <c r="B569" s="500">
        <v>4994563.2</v>
      </c>
      <c r="C569" s="501">
        <v>9272157.8000000007</v>
      </c>
      <c r="D569" s="20"/>
      <c r="E569" s="20"/>
      <c r="F569" s="20"/>
    </row>
    <row r="570" spans="1:9" ht="51" x14ac:dyDescent="0.2">
      <c r="A570" s="308" t="s">
        <v>339</v>
      </c>
      <c r="B570" s="430">
        <v>0</v>
      </c>
      <c r="C570" s="492">
        <v>0</v>
      </c>
      <c r="D570" s="20"/>
      <c r="E570" s="20"/>
      <c r="F570" s="20"/>
    </row>
    <row r="571" spans="1:9" ht="127.5" x14ac:dyDescent="0.2">
      <c r="A571" s="308" t="s">
        <v>340</v>
      </c>
      <c r="B571" s="500">
        <v>0</v>
      </c>
      <c r="C571" s="501">
        <v>0</v>
      </c>
      <c r="D571" s="20"/>
      <c r="E571" s="20"/>
      <c r="F571" s="20"/>
    </row>
    <row r="572" spans="1:9" ht="141" thickBot="1" x14ac:dyDescent="0.25">
      <c r="A572" s="314" t="s">
        <v>419</v>
      </c>
      <c r="B572" s="500">
        <v>1021250.33</v>
      </c>
      <c r="C572" s="501">
        <v>3538113.23</v>
      </c>
      <c r="D572" s="20"/>
      <c r="E572" s="20"/>
      <c r="F572" s="20"/>
    </row>
    <row r="573" spans="1:9" x14ac:dyDescent="0.2">
      <c r="A573" s="274" t="s">
        <v>88</v>
      </c>
      <c r="B573" s="502">
        <f>SUM(B557+B561+B562)</f>
        <v>52711579.420000002</v>
      </c>
      <c r="C573" s="366">
        <f>SUM(C557+C561+C562)</f>
        <v>-3553375.4499999993</v>
      </c>
      <c r="D573" s="20"/>
      <c r="E573" s="20"/>
      <c r="F573" s="20"/>
    </row>
    <row r="574" spans="1:9" x14ac:dyDescent="0.2">
      <c r="A574" s="20"/>
      <c r="B574" s="20"/>
      <c r="C574" s="20"/>
      <c r="D574" s="20"/>
      <c r="E574" s="20"/>
      <c r="F574" s="20"/>
      <c r="G574" s="20"/>
      <c r="H574" s="20"/>
      <c r="I574" s="20"/>
    </row>
    <row r="575" spans="1:9" x14ac:dyDescent="0.25">
      <c r="A575" s="587" t="s">
        <v>341</v>
      </c>
      <c r="B575" s="589"/>
      <c r="C575" s="589"/>
      <c r="D575" s="589"/>
      <c r="E575" s="20"/>
      <c r="F575" s="20"/>
      <c r="G575" s="20"/>
      <c r="H575" s="20"/>
      <c r="I575" s="20"/>
    </row>
    <row r="576" spans="1:9" ht="15" x14ac:dyDescent="0.25">
      <c r="A576" s="114"/>
      <c r="B576" s="114"/>
      <c r="C576" s="68"/>
      <c r="D576" s="68"/>
      <c r="E576" s="20"/>
      <c r="F576" s="20"/>
      <c r="G576" s="20"/>
      <c r="H576" s="20"/>
      <c r="I576" s="20"/>
    </row>
    <row r="577" spans="1:6" ht="14.25" thickBot="1" x14ac:dyDescent="0.25">
      <c r="A577" s="503" t="s">
        <v>342</v>
      </c>
      <c r="B577" s="297" t="s">
        <v>259</v>
      </c>
      <c r="C577" s="426" t="s">
        <v>260</v>
      </c>
      <c r="D577" s="20"/>
      <c r="E577" s="20"/>
      <c r="F577" s="20"/>
    </row>
    <row r="578" spans="1:6" ht="77.25" thickBot="1" x14ac:dyDescent="0.25">
      <c r="A578" s="487" t="s">
        <v>343</v>
      </c>
      <c r="B578" s="504">
        <v>0</v>
      </c>
      <c r="C578" s="505">
        <v>0</v>
      </c>
      <c r="D578" s="20"/>
      <c r="E578" s="20"/>
      <c r="F578" s="20"/>
    </row>
    <row r="579" spans="1:6" ht="14.25" thickBot="1" x14ac:dyDescent="0.25">
      <c r="A579" s="487" t="s">
        <v>344</v>
      </c>
      <c r="B579" s="269">
        <f>SUM(B580+B581+B586)</f>
        <v>7942324.6199999992</v>
      </c>
      <c r="C579" s="427">
        <f>SUM(C580+C581+C586)</f>
        <v>16752945.889999999</v>
      </c>
      <c r="D579" s="20"/>
      <c r="E579" s="20"/>
      <c r="F579" s="20"/>
    </row>
    <row r="580" spans="1:6" ht="25.5" x14ac:dyDescent="0.2">
      <c r="A580" s="298" t="s">
        <v>345</v>
      </c>
      <c r="B580" s="284">
        <v>0</v>
      </c>
      <c r="C580" s="283">
        <v>0</v>
      </c>
      <c r="D580" s="20"/>
      <c r="E580" s="20"/>
      <c r="F580" s="20"/>
    </row>
    <row r="581" spans="1:6" ht="25.5" x14ac:dyDescent="0.2">
      <c r="A581" s="301" t="s">
        <v>346</v>
      </c>
      <c r="B581" s="267">
        <f>SUM(B582:B585)</f>
        <v>2971311.93</v>
      </c>
      <c r="C581" s="286">
        <f>SUM(C582:C585)</f>
        <v>10756430.939999999</v>
      </c>
      <c r="D581" s="20"/>
      <c r="E581" s="20"/>
      <c r="F581" s="20"/>
    </row>
    <row r="582" spans="1:6" ht="38.25" x14ac:dyDescent="0.2">
      <c r="A582" s="308" t="s">
        <v>347</v>
      </c>
      <c r="B582" s="268">
        <v>0</v>
      </c>
      <c r="C582" s="289">
        <v>0</v>
      </c>
      <c r="D582" s="20"/>
      <c r="E582" s="20"/>
      <c r="F582" s="20"/>
    </row>
    <row r="583" spans="1:6" ht="25.5" x14ac:dyDescent="0.2">
      <c r="A583" s="308" t="s">
        <v>348</v>
      </c>
      <c r="B583" s="268">
        <v>695015.52</v>
      </c>
      <c r="C583" s="289">
        <v>695015.52</v>
      </c>
      <c r="D583" s="20"/>
      <c r="E583" s="20"/>
      <c r="F583" s="20"/>
    </row>
    <row r="584" spans="1:6" x14ac:dyDescent="0.2">
      <c r="A584" s="308" t="s">
        <v>349</v>
      </c>
      <c r="B584" s="287">
        <v>2276296.41</v>
      </c>
      <c r="C584" s="290">
        <v>10061415.42</v>
      </c>
      <c r="D584" s="20"/>
      <c r="E584" s="20"/>
      <c r="F584" s="20"/>
    </row>
    <row r="585" spans="1:6" ht="25.5" x14ac:dyDescent="0.2">
      <c r="A585" s="308" t="s">
        <v>350</v>
      </c>
      <c r="B585" s="287">
        <v>0</v>
      </c>
      <c r="C585" s="290">
        <v>0</v>
      </c>
      <c r="D585" s="20"/>
      <c r="E585" s="20"/>
      <c r="F585" s="20"/>
    </row>
    <row r="586" spans="1:6" x14ac:dyDescent="0.2">
      <c r="A586" s="506" t="s">
        <v>351</v>
      </c>
      <c r="B586" s="267">
        <f>SUM(B587:B591)</f>
        <v>4971012.6899999995</v>
      </c>
      <c r="C586" s="286">
        <f>SUM(C587:C591)</f>
        <v>5996514.9499999993</v>
      </c>
      <c r="D586" s="20"/>
      <c r="E586" s="20"/>
      <c r="F586" s="20"/>
    </row>
    <row r="587" spans="1:6" ht="25.5" x14ac:dyDescent="0.2">
      <c r="A587" s="308" t="s">
        <v>352</v>
      </c>
      <c r="B587" s="287">
        <v>0</v>
      </c>
      <c r="C587" s="290">
        <v>0</v>
      </c>
      <c r="D587" s="20"/>
      <c r="E587" s="20"/>
      <c r="F587" s="20"/>
    </row>
    <row r="588" spans="1:6" x14ac:dyDescent="0.2">
      <c r="A588" s="308" t="s">
        <v>353</v>
      </c>
      <c r="B588" s="287">
        <v>4290231.0599999996</v>
      </c>
      <c r="C588" s="290">
        <v>5129211</v>
      </c>
      <c r="D588" s="20"/>
      <c r="E588" s="20"/>
      <c r="F588" s="20"/>
    </row>
    <row r="589" spans="1:6" ht="25.5" x14ac:dyDescent="0.2">
      <c r="A589" s="312" t="s">
        <v>354</v>
      </c>
      <c r="B589" s="287">
        <v>470898.17</v>
      </c>
      <c r="C589" s="290">
        <v>469404.52</v>
      </c>
      <c r="D589" s="20"/>
      <c r="E589" s="20"/>
      <c r="F589" s="20"/>
    </row>
    <row r="590" spans="1:6" ht="25.5" x14ac:dyDescent="0.2">
      <c r="A590" s="312" t="s">
        <v>355</v>
      </c>
      <c r="B590" s="287">
        <v>0</v>
      </c>
      <c r="C590" s="290">
        <v>0</v>
      </c>
      <c r="D590" s="20"/>
      <c r="E590" s="20"/>
      <c r="F590" s="20"/>
    </row>
    <row r="591" spans="1:6" ht="115.5" thickBot="1" x14ac:dyDescent="0.25">
      <c r="A591" s="314" t="s">
        <v>420</v>
      </c>
      <c r="B591" s="433">
        <v>209883.46</v>
      </c>
      <c r="C591" s="507">
        <v>397899.43</v>
      </c>
      <c r="D591" s="20"/>
      <c r="E591" s="20"/>
      <c r="F591" s="20"/>
    </row>
    <row r="592" spans="1:6" x14ac:dyDescent="0.2">
      <c r="A592" s="64" t="s">
        <v>356</v>
      </c>
      <c r="B592" s="126">
        <f>SUM(B578+B579)</f>
        <v>7942324.6199999992</v>
      </c>
      <c r="C592" s="89">
        <f>SUM(C578+C579)</f>
        <v>16752945.889999999</v>
      </c>
      <c r="D592" s="20"/>
      <c r="E592" s="20"/>
      <c r="F592" s="20"/>
    </row>
    <row r="593" spans="1:9" x14ac:dyDescent="0.2">
      <c r="A593" s="20"/>
      <c r="B593" s="20"/>
      <c r="C593" s="20"/>
      <c r="D593" s="20"/>
      <c r="E593" s="20"/>
      <c r="F593" s="20"/>
      <c r="G593" s="20"/>
      <c r="H593" s="20"/>
      <c r="I593" s="20"/>
    </row>
    <row r="594" spans="1:9" x14ac:dyDescent="0.2">
      <c r="A594" s="20"/>
      <c r="B594" s="20"/>
      <c r="C594" s="20"/>
      <c r="D594" s="20"/>
      <c r="E594" s="20"/>
      <c r="F594" s="20"/>
      <c r="G594" s="20"/>
      <c r="H594" s="20"/>
      <c r="I594" s="20"/>
    </row>
    <row r="595" spans="1:9" ht="15" x14ac:dyDescent="0.25">
      <c r="A595" s="120" t="s">
        <v>357</v>
      </c>
      <c r="B595" s="121"/>
      <c r="C595" s="121"/>
      <c r="D595" s="122"/>
      <c r="E595" s="122"/>
      <c r="F595" s="122"/>
      <c r="G595" s="20"/>
      <c r="H595" s="20"/>
      <c r="I595" s="20"/>
    </row>
    <row r="596" spans="1:9" x14ac:dyDescent="0.2">
      <c r="A596" s="24"/>
      <c r="B596" s="24"/>
      <c r="C596" s="24"/>
      <c r="D596" s="20"/>
      <c r="E596" s="20"/>
      <c r="F596" s="20"/>
      <c r="G596" s="20"/>
      <c r="H596" s="20"/>
      <c r="I596" s="20"/>
    </row>
    <row r="597" spans="1:9" ht="32.25" thickBot="1" x14ac:dyDescent="0.25">
      <c r="A597" s="508" t="s">
        <v>51</v>
      </c>
      <c r="B597" s="405" t="s">
        <v>259</v>
      </c>
      <c r="C597" s="509" t="s">
        <v>260</v>
      </c>
      <c r="D597" s="20"/>
      <c r="E597" s="20"/>
      <c r="F597" s="20"/>
    </row>
    <row r="598" spans="1:9" ht="14.25" thickBot="1" x14ac:dyDescent="0.25">
      <c r="A598" s="487" t="s">
        <v>358</v>
      </c>
      <c r="B598" s="269">
        <v>0</v>
      </c>
      <c r="C598" s="427">
        <v>0</v>
      </c>
      <c r="D598" s="20"/>
      <c r="E598" s="20"/>
      <c r="F598" s="20"/>
    </row>
    <row r="599" spans="1:9" ht="14.25" thickBot="1" x14ac:dyDescent="0.25">
      <c r="A599" s="462" t="s">
        <v>359</v>
      </c>
      <c r="B599" s="269">
        <f>SUM(B600:B601)</f>
        <v>363736.28</v>
      </c>
      <c r="C599" s="427">
        <v>3751695.74</v>
      </c>
      <c r="D599" s="20"/>
      <c r="E599" s="20"/>
      <c r="F599" s="20"/>
    </row>
    <row r="600" spans="1:9" ht="72" x14ac:dyDescent="0.2">
      <c r="A600" s="510" t="s">
        <v>360</v>
      </c>
      <c r="B600" s="435">
        <v>363736.28</v>
      </c>
      <c r="C600" s="436">
        <v>3751695.74</v>
      </c>
      <c r="D600" s="20"/>
      <c r="E600" s="20"/>
      <c r="F600" s="20"/>
    </row>
    <row r="601" spans="1:9" ht="24.75" thickBot="1" x14ac:dyDescent="0.25">
      <c r="A601" s="471" t="s">
        <v>361</v>
      </c>
      <c r="B601" s="481">
        <v>0</v>
      </c>
      <c r="C601" s="482">
        <v>0</v>
      </c>
      <c r="D601" s="20"/>
      <c r="E601" s="20"/>
      <c r="F601" s="20"/>
    </row>
    <row r="602" spans="1:9" ht="14.25" thickBot="1" x14ac:dyDescent="0.25">
      <c r="A602" s="462" t="s">
        <v>362</v>
      </c>
      <c r="B602" s="269">
        <f>SUM(B603:B609)</f>
        <v>0</v>
      </c>
      <c r="C602" s="427">
        <f>SUM(C603:C609)</f>
        <v>0</v>
      </c>
      <c r="D602" s="20"/>
      <c r="E602" s="20"/>
      <c r="F602" s="20"/>
    </row>
    <row r="603" spans="1:9" x14ac:dyDescent="0.2">
      <c r="A603" s="511" t="s">
        <v>363</v>
      </c>
      <c r="B603" s="265">
        <v>0</v>
      </c>
      <c r="C603" s="266">
        <v>0</v>
      </c>
      <c r="D603" s="20"/>
      <c r="E603" s="20"/>
      <c r="F603" s="20"/>
    </row>
    <row r="604" spans="1:9" x14ac:dyDescent="0.2">
      <c r="A604" s="467" t="s">
        <v>364</v>
      </c>
      <c r="B604" s="435">
        <v>0</v>
      </c>
      <c r="C604" s="436">
        <v>0</v>
      </c>
      <c r="D604" s="20"/>
      <c r="E604" s="20"/>
      <c r="F604" s="20"/>
    </row>
    <row r="605" spans="1:9" x14ac:dyDescent="0.2">
      <c r="A605" s="467" t="s">
        <v>365</v>
      </c>
      <c r="B605" s="435">
        <v>0</v>
      </c>
      <c r="C605" s="436">
        <v>0</v>
      </c>
      <c r="D605" s="20"/>
      <c r="E605" s="20"/>
      <c r="F605" s="20"/>
    </row>
    <row r="606" spans="1:9" ht="36" x14ac:dyDescent="0.2">
      <c r="A606" s="414" t="s">
        <v>366</v>
      </c>
      <c r="B606" s="287">
        <v>0</v>
      </c>
      <c r="C606" s="431">
        <v>0</v>
      </c>
      <c r="D606" s="20"/>
      <c r="E606" s="20"/>
      <c r="F606" s="20"/>
    </row>
    <row r="607" spans="1:9" ht="24" x14ac:dyDescent="0.2">
      <c r="A607" s="414" t="s">
        <v>367</v>
      </c>
      <c r="B607" s="481">
        <v>0</v>
      </c>
      <c r="C607" s="482">
        <v>0</v>
      </c>
      <c r="D607" s="20"/>
      <c r="E607" s="20"/>
      <c r="F607" s="20"/>
    </row>
    <row r="608" spans="1:9" ht="36" x14ac:dyDescent="0.2">
      <c r="A608" s="414" t="s">
        <v>368</v>
      </c>
      <c r="B608" s="481">
        <v>0</v>
      </c>
      <c r="C608" s="482">
        <v>0</v>
      </c>
      <c r="D608" s="20"/>
      <c r="E608" s="20"/>
      <c r="F608" s="20"/>
    </row>
    <row r="609" spans="1:9" ht="14.25" thickBot="1" x14ac:dyDescent="0.25">
      <c r="A609" s="512" t="s">
        <v>369</v>
      </c>
      <c r="B609" s="481">
        <v>0</v>
      </c>
      <c r="C609" s="482">
        <v>0</v>
      </c>
      <c r="D609" s="20"/>
      <c r="E609" s="20"/>
      <c r="F609" s="20"/>
    </row>
    <row r="610" spans="1:9" x14ac:dyDescent="0.2">
      <c r="A610" s="274" t="s">
        <v>88</v>
      </c>
      <c r="B610" s="502">
        <f>B598+B599+B602</f>
        <v>363736.28</v>
      </c>
      <c r="C610" s="366">
        <f>C598+C599+C602</f>
        <v>3751695.74</v>
      </c>
      <c r="D610" s="20"/>
      <c r="E610" s="20"/>
      <c r="F610" s="20"/>
    </row>
    <row r="611" spans="1:9" x14ac:dyDescent="0.2">
      <c r="A611" s="20"/>
      <c r="B611" s="20"/>
      <c r="C611" s="20"/>
      <c r="D611" s="20"/>
      <c r="E611" s="20"/>
      <c r="F611" s="20"/>
      <c r="G611" s="20"/>
      <c r="H611" s="20"/>
      <c r="I611" s="20"/>
    </row>
    <row r="612" spans="1:9" x14ac:dyDescent="0.2">
      <c r="A612" s="20"/>
      <c r="B612" s="20"/>
      <c r="C612" s="20"/>
      <c r="D612" s="20"/>
      <c r="E612" s="20"/>
      <c r="F612" s="20"/>
      <c r="G612" s="20"/>
      <c r="H612" s="20"/>
      <c r="I612" s="20"/>
    </row>
    <row r="613" spans="1:9" ht="15" x14ac:dyDescent="0.2">
      <c r="A613" s="578" t="s">
        <v>370</v>
      </c>
      <c r="B613" s="578"/>
      <c r="C613" s="578"/>
      <c r="D613" s="20"/>
      <c r="E613" s="20"/>
      <c r="F613" s="20"/>
      <c r="G613" s="20"/>
      <c r="H613" s="20"/>
      <c r="I613" s="20"/>
    </row>
    <row r="614" spans="1:9" x14ac:dyDescent="0.2">
      <c r="A614" s="115"/>
      <c r="B614" s="59"/>
      <c r="C614" s="59"/>
      <c r="D614" s="20"/>
      <c r="E614" s="20"/>
      <c r="F614" s="20"/>
      <c r="G614" s="20"/>
      <c r="H614" s="20"/>
      <c r="I614" s="20"/>
    </row>
    <row r="615" spans="1:9" ht="14.25" thickBot="1" x14ac:dyDescent="0.25">
      <c r="A615" s="503" t="s">
        <v>51</v>
      </c>
      <c r="B615" s="297" t="s">
        <v>259</v>
      </c>
      <c r="C615" s="426" t="s">
        <v>260</v>
      </c>
      <c r="D615" s="20"/>
      <c r="E615" s="20"/>
      <c r="F615" s="20"/>
    </row>
    <row r="616" spans="1:9" ht="14.25" thickBot="1" x14ac:dyDescent="0.25">
      <c r="A616" s="487" t="s">
        <v>359</v>
      </c>
      <c r="B616" s="269">
        <f>B617+B618</f>
        <v>1913.01</v>
      </c>
      <c r="C616" s="427">
        <f>C617+C618</f>
        <v>11242.56</v>
      </c>
      <c r="D616" s="20"/>
      <c r="E616" s="20"/>
      <c r="F616" s="20"/>
    </row>
    <row r="617" spans="1:9" x14ac:dyDescent="0.2">
      <c r="A617" s="491" t="s">
        <v>371</v>
      </c>
      <c r="B617" s="281">
        <v>0</v>
      </c>
      <c r="C617" s="478">
        <v>0</v>
      </c>
      <c r="D617" s="20"/>
      <c r="E617" s="20"/>
      <c r="F617" s="20"/>
    </row>
    <row r="618" spans="1:9" ht="14.25" thickBot="1" x14ac:dyDescent="0.25">
      <c r="A618" s="493" t="s">
        <v>372</v>
      </c>
      <c r="B618" s="433">
        <v>1913.01</v>
      </c>
      <c r="C618" s="434">
        <v>11242.56</v>
      </c>
      <c r="D618" s="20"/>
      <c r="E618" s="20"/>
      <c r="F618" s="20"/>
    </row>
    <row r="619" spans="1:9" ht="14.25" thickBot="1" x14ac:dyDescent="0.25">
      <c r="A619" s="487" t="s">
        <v>373</v>
      </c>
      <c r="B619" s="269">
        <f>SUM(B620:B627)</f>
        <v>170479.28</v>
      </c>
      <c r="C619" s="427">
        <f>SUM(C620:C627)</f>
        <v>2560598.9300000002</v>
      </c>
      <c r="D619" s="20"/>
      <c r="E619" s="20"/>
      <c r="F619" s="20"/>
    </row>
    <row r="620" spans="1:9" x14ac:dyDescent="0.2">
      <c r="A620" s="491" t="s">
        <v>374</v>
      </c>
      <c r="B620" s="435">
        <v>0</v>
      </c>
      <c r="C620" s="440">
        <v>0</v>
      </c>
      <c r="D620" s="20"/>
      <c r="E620" s="20"/>
      <c r="F620" s="20"/>
    </row>
    <row r="621" spans="1:9" x14ac:dyDescent="0.2">
      <c r="A621" s="492" t="s">
        <v>375</v>
      </c>
      <c r="B621" s="287">
        <v>0</v>
      </c>
      <c r="C621" s="290">
        <v>0</v>
      </c>
      <c r="D621" s="20"/>
      <c r="E621" s="20"/>
      <c r="F621" s="20"/>
    </row>
    <row r="622" spans="1:9" x14ac:dyDescent="0.2">
      <c r="A622" s="492" t="s">
        <v>376</v>
      </c>
      <c r="B622" s="287">
        <v>0</v>
      </c>
      <c r="C622" s="290">
        <v>0</v>
      </c>
      <c r="D622" s="20"/>
      <c r="E622" s="20"/>
      <c r="F622" s="20"/>
    </row>
    <row r="623" spans="1:9" ht="38.25" x14ac:dyDescent="0.2">
      <c r="A623" s="308" t="s">
        <v>377</v>
      </c>
      <c r="B623" s="287">
        <v>170479.28</v>
      </c>
      <c r="C623" s="290">
        <v>2560598.9300000002</v>
      </c>
      <c r="D623" s="20"/>
      <c r="E623" s="20"/>
      <c r="F623" s="20"/>
    </row>
    <row r="624" spans="1:9" ht="25.5" x14ac:dyDescent="0.2">
      <c r="A624" s="308" t="s">
        <v>378</v>
      </c>
      <c r="B624" s="481">
        <v>0</v>
      </c>
      <c r="C624" s="513">
        <v>0</v>
      </c>
      <c r="D624" s="20"/>
      <c r="E624" s="20"/>
      <c r="F624" s="20"/>
    </row>
    <row r="625" spans="1:9" ht="25.5" x14ac:dyDescent="0.2">
      <c r="A625" s="308" t="s">
        <v>379</v>
      </c>
      <c r="B625" s="481">
        <v>0</v>
      </c>
      <c r="C625" s="513">
        <v>0</v>
      </c>
      <c r="D625" s="20"/>
      <c r="E625" s="20"/>
      <c r="F625" s="20"/>
    </row>
    <row r="626" spans="1:9" x14ac:dyDescent="0.2">
      <c r="A626" s="308" t="s">
        <v>380</v>
      </c>
      <c r="B626" s="481">
        <v>0</v>
      </c>
      <c r="C626" s="513">
        <v>0</v>
      </c>
      <c r="D626" s="20"/>
      <c r="E626" s="20"/>
      <c r="F626" s="20"/>
    </row>
    <row r="627" spans="1:9" ht="14.25" thickBot="1" x14ac:dyDescent="0.25">
      <c r="A627" s="493" t="s">
        <v>132</v>
      </c>
      <c r="B627" s="481">
        <v>0</v>
      </c>
      <c r="C627" s="513">
        <v>0</v>
      </c>
      <c r="D627" s="20"/>
      <c r="E627" s="20"/>
      <c r="F627" s="20"/>
    </row>
    <row r="628" spans="1:9" x14ac:dyDescent="0.2">
      <c r="A628" s="274"/>
      <c r="B628" s="502">
        <f>SUM(B616+B619)</f>
        <v>172392.29</v>
      </c>
      <c r="C628" s="366">
        <f>SUM(C616+C619)</f>
        <v>2571841.4900000002</v>
      </c>
      <c r="D628" s="20"/>
      <c r="E628" s="20"/>
      <c r="F628" s="20"/>
    </row>
    <row r="629" spans="1:9" x14ac:dyDescent="0.2">
      <c r="A629" s="20"/>
      <c r="B629" s="20"/>
      <c r="C629" s="20"/>
      <c r="D629" s="20"/>
      <c r="E629" s="20"/>
      <c r="F629" s="20"/>
      <c r="G629" s="20"/>
      <c r="H629" s="20"/>
      <c r="I629" s="20"/>
    </row>
    <row r="630" spans="1:9" x14ac:dyDescent="0.2">
      <c r="A630" s="20"/>
      <c r="B630" s="20"/>
      <c r="C630" s="20"/>
      <c r="D630" s="20"/>
      <c r="E630" s="20"/>
      <c r="F630" s="20"/>
      <c r="G630" s="20"/>
      <c r="H630" s="20"/>
      <c r="I630" s="20"/>
    </row>
    <row r="631" spans="1:9" x14ac:dyDescent="0.2">
      <c r="A631" s="20"/>
      <c r="B631" s="20"/>
      <c r="C631" s="20"/>
      <c r="D631" s="20"/>
      <c r="E631" s="20"/>
      <c r="F631" s="20"/>
      <c r="G631" s="20"/>
      <c r="H631" s="20"/>
      <c r="I631" s="20"/>
    </row>
    <row r="632" spans="1:9" x14ac:dyDescent="0.2">
      <c r="A632" s="20"/>
      <c r="B632" s="20"/>
      <c r="C632" s="20"/>
      <c r="D632" s="20"/>
      <c r="E632" s="20"/>
      <c r="F632" s="20"/>
      <c r="G632" s="20"/>
      <c r="H632" s="20"/>
      <c r="I632" s="20"/>
    </row>
    <row r="633" spans="1:9" x14ac:dyDescent="0.2">
      <c r="A633" s="20"/>
      <c r="B633" s="20"/>
      <c r="C633" s="20"/>
      <c r="D633" s="20"/>
      <c r="E633" s="20"/>
      <c r="F633" s="20"/>
      <c r="G633" s="20"/>
      <c r="H633" s="20"/>
      <c r="I633" s="20"/>
    </row>
    <row r="634" spans="1:9" x14ac:dyDescent="0.2">
      <c r="A634" s="20"/>
      <c r="B634" s="20"/>
      <c r="C634" s="20"/>
      <c r="D634" s="20"/>
      <c r="E634" s="20"/>
      <c r="F634" s="20"/>
      <c r="G634" s="20"/>
      <c r="H634" s="20"/>
      <c r="I634" s="20"/>
    </row>
    <row r="635" spans="1:9" ht="15.75" x14ac:dyDescent="0.2">
      <c r="A635" s="637" t="s">
        <v>381</v>
      </c>
      <c r="B635" s="637"/>
      <c r="C635" s="637"/>
      <c r="D635" s="637"/>
      <c r="E635" s="637"/>
      <c r="F635" s="637"/>
      <c r="G635" s="20"/>
      <c r="H635" s="20"/>
      <c r="I635" s="20"/>
    </row>
    <row r="636" spans="1:9" ht="14.25" thickBot="1" x14ac:dyDescent="0.25">
      <c r="A636" s="123"/>
      <c r="B636" s="20"/>
      <c r="C636" s="20"/>
      <c r="D636" s="20"/>
      <c r="E636" s="20"/>
      <c r="F636" s="20"/>
      <c r="G636" s="20"/>
      <c r="H636" s="20"/>
      <c r="I636" s="20"/>
    </row>
    <row r="637" spans="1:9" ht="14.25" thickBot="1" x14ac:dyDescent="0.25">
      <c r="A637" s="272"/>
      <c r="B637" s="514"/>
      <c r="C637" s="602" t="s">
        <v>248</v>
      </c>
      <c r="D637" s="635"/>
      <c r="E637" s="635"/>
      <c r="F637" s="130"/>
      <c r="G637" s="20"/>
      <c r="H637" s="20"/>
      <c r="I637" s="20"/>
    </row>
    <row r="638" spans="1:9" ht="14.25" thickBot="1" x14ac:dyDescent="0.25">
      <c r="A638" s="515" t="s">
        <v>382</v>
      </c>
      <c r="B638" s="516" t="s">
        <v>241</v>
      </c>
      <c r="C638" s="517" t="s">
        <v>383</v>
      </c>
      <c r="D638" s="518" t="s">
        <v>261</v>
      </c>
      <c r="E638" s="516" t="s">
        <v>264</v>
      </c>
      <c r="F638" s="20"/>
      <c r="G638" s="20"/>
      <c r="H638" s="20"/>
    </row>
    <row r="639" spans="1:9" x14ac:dyDescent="0.2">
      <c r="A639" s="519" t="s">
        <v>384</v>
      </c>
      <c r="B639" s="290">
        <f>SUM(B640:B642)</f>
        <v>0</v>
      </c>
      <c r="C639" s="290">
        <v>13663.72</v>
      </c>
      <c r="D639" s="290">
        <v>0</v>
      </c>
      <c r="E639" s="290">
        <f>SUM(E640:E642)</f>
        <v>0</v>
      </c>
      <c r="F639" s="20"/>
      <c r="G639" s="20"/>
      <c r="H639" s="20"/>
    </row>
    <row r="640" spans="1:9" x14ac:dyDescent="0.2">
      <c r="A640" s="520" t="s">
        <v>385</v>
      </c>
      <c r="B640" s="290">
        <v>0</v>
      </c>
      <c r="C640" s="287">
        <v>74547.070000000007</v>
      </c>
      <c r="D640" s="431">
        <v>175406.59</v>
      </c>
      <c r="E640" s="290">
        <v>0</v>
      </c>
      <c r="F640" s="20"/>
      <c r="G640" s="20"/>
      <c r="H640" s="20"/>
    </row>
    <row r="641" spans="1:9" ht="25.5" x14ac:dyDescent="0.2">
      <c r="A641" s="520" t="s">
        <v>386</v>
      </c>
      <c r="B641" s="290">
        <v>0</v>
      </c>
      <c r="C641" s="287">
        <v>3500</v>
      </c>
      <c r="D641" s="431">
        <v>9850075.5999999996</v>
      </c>
      <c r="E641" s="290">
        <v>0</v>
      </c>
      <c r="F641" s="20"/>
      <c r="G641" s="20"/>
      <c r="H641" s="20"/>
    </row>
    <row r="642" spans="1:9" ht="38.25" x14ac:dyDescent="0.2">
      <c r="A642" s="520" t="s">
        <v>387</v>
      </c>
      <c r="B642" s="290">
        <v>0</v>
      </c>
      <c r="C642" s="287">
        <v>553887.22</v>
      </c>
      <c r="D642" s="431">
        <v>21276.85</v>
      </c>
      <c r="E642" s="290">
        <v>0</v>
      </c>
      <c r="F642" s="20"/>
      <c r="G642" s="20"/>
      <c r="H642" s="20"/>
    </row>
    <row r="643" spans="1:9" x14ac:dyDescent="0.2">
      <c r="A643" s="520"/>
      <c r="B643" s="290">
        <v>0</v>
      </c>
      <c r="C643" s="287"/>
      <c r="D643" s="431"/>
      <c r="E643" s="290"/>
      <c r="F643" s="20"/>
      <c r="G643" s="20"/>
      <c r="H643" s="20"/>
    </row>
    <row r="644" spans="1:9" ht="14.25" thickBot="1" x14ac:dyDescent="0.25">
      <c r="A644" s="521"/>
      <c r="B644" s="513">
        <v>0</v>
      </c>
      <c r="C644" s="481"/>
      <c r="D644" s="482"/>
      <c r="E644" s="513"/>
      <c r="F644" s="20"/>
      <c r="G644" s="20"/>
      <c r="H644" s="20"/>
    </row>
    <row r="645" spans="1:9" x14ac:dyDescent="0.2">
      <c r="A645" s="522" t="s">
        <v>133</v>
      </c>
      <c r="B645" s="502">
        <f>B639+B643+B644</f>
        <v>0</v>
      </c>
      <c r="C645" s="502">
        <f>SUM(C639:C642)</f>
        <v>645598.01</v>
      </c>
      <c r="D645" s="502">
        <f>SUM(D639:D644)</f>
        <v>10046759.039999999</v>
      </c>
      <c r="E645" s="366">
        <f>SUM(E639:E642)</f>
        <v>0</v>
      </c>
      <c r="F645" s="20"/>
      <c r="G645" s="20"/>
      <c r="H645" s="20"/>
    </row>
    <row r="646" spans="1:9" x14ac:dyDescent="0.2">
      <c r="A646" s="20"/>
      <c r="B646" s="20"/>
      <c r="C646" s="20"/>
      <c r="D646" s="20"/>
      <c r="E646" s="20"/>
      <c r="F646" s="20"/>
      <c r="G646" s="20"/>
      <c r="H646" s="20"/>
      <c r="I646" s="20"/>
    </row>
    <row r="647" spans="1:9" x14ac:dyDescent="0.2">
      <c r="A647" s="20"/>
      <c r="B647" s="20"/>
      <c r="C647" s="20"/>
      <c r="D647" s="20"/>
      <c r="E647" s="20"/>
      <c r="F647" s="20"/>
      <c r="G647" s="20"/>
      <c r="H647" s="20"/>
      <c r="I647" s="20"/>
    </row>
    <row r="648" spans="1:9" ht="30" customHeight="1" x14ac:dyDescent="0.2">
      <c r="A648" s="571" t="s">
        <v>388</v>
      </c>
      <c r="B648" s="571"/>
      <c r="C648" s="571"/>
      <c r="D648" s="571"/>
      <c r="E648" s="642"/>
      <c r="F648" s="642"/>
      <c r="G648" s="20"/>
      <c r="H648" s="20"/>
      <c r="I648" s="20"/>
    </row>
    <row r="649" spans="1:9" x14ac:dyDescent="0.2">
      <c r="A649" s="20"/>
      <c r="B649" s="20"/>
      <c r="C649" s="20"/>
      <c r="D649" s="20"/>
      <c r="E649" s="20"/>
      <c r="F649" s="20"/>
      <c r="G649" s="20"/>
      <c r="H649" s="20"/>
      <c r="I649" s="20"/>
    </row>
    <row r="650" spans="1:9" ht="15" x14ac:dyDescent="0.2">
      <c r="A650" s="643" t="s">
        <v>421</v>
      </c>
      <c r="B650" s="643"/>
      <c r="C650" s="643"/>
      <c r="D650" s="643"/>
      <c r="E650" s="20"/>
      <c r="F650" s="20"/>
      <c r="G650" s="20"/>
      <c r="H650" s="20"/>
      <c r="I650" s="20"/>
    </row>
    <row r="651" spans="1:9" x14ac:dyDescent="0.2">
      <c r="A651" s="33"/>
      <c r="B651" s="20"/>
      <c r="C651" s="20"/>
      <c r="D651" s="20"/>
      <c r="E651" s="20"/>
      <c r="F651" s="20"/>
      <c r="G651" s="20"/>
      <c r="H651" s="20"/>
      <c r="I651" s="20"/>
    </row>
    <row r="652" spans="1:9" ht="26.25" thickBot="1" x14ac:dyDescent="0.25">
      <c r="A652" s="417" t="s">
        <v>35</v>
      </c>
      <c r="B652" s="256" t="s">
        <v>389</v>
      </c>
      <c r="C652" s="331" t="s">
        <v>390</v>
      </c>
      <c r="D652" s="20"/>
      <c r="E652" s="20"/>
      <c r="F652" s="20"/>
      <c r="G652" s="20"/>
      <c r="H652" s="20"/>
    </row>
    <row r="653" spans="1:9" ht="21" customHeight="1" x14ac:dyDescent="0.2">
      <c r="A653" s="523" t="s">
        <v>391</v>
      </c>
      <c r="B653" s="524">
        <v>306</v>
      </c>
      <c r="C653" s="525">
        <v>293</v>
      </c>
      <c r="D653" s="20"/>
      <c r="E653" s="20"/>
      <c r="F653" s="20"/>
      <c r="G653" s="20"/>
      <c r="H653" s="20"/>
    </row>
    <row r="654" spans="1:9" x14ac:dyDescent="0.2">
      <c r="A654" s="20"/>
      <c r="B654" s="20"/>
      <c r="C654" s="20"/>
      <c r="D654" s="20"/>
      <c r="E654" s="20"/>
      <c r="F654" s="20"/>
      <c r="G654" s="20"/>
      <c r="H654" s="20"/>
      <c r="I654" s="20"/>
    </row>
    <row r="655" spans="1:9" x14ac:dyDescent="0.2">
      <c r="A655" s="20"/>
      <c r="B655" s="20"/>
      <c r="C655" s="20"/>
      <c r="D655" s="20"/>
      <c r="E655" s="20"/>
      <c r="F655" s="20"/>
      <c r="G655" s="20"/>
      <c r="H655" s="20"/>
      <c r="I655" s="20"/>
    </row>
    <row r="656" spans="1:9" ht="75" x14ac:dyDescent="0.2">
      <c r="A656" s="570" t="s">
        <v>392</v>
      </c>
      <c r="B656" s="70"/>
      <c r="C656" s="70"/>
      <c r="D656" s="70"/>
      <c r="E656" s="70"/>
      <c r="F656" s="20"/>
      <c r="G656" s="20"/>
      <c r="H656" s="20"/>
      <c r="I656" s="20"/>
    </row>
    <row r="657" spans="1:9" ht="15.75" x14ac:dyDescent="0.2">
      <c r="A657" s="20"/>
      <c r="B657" s="124"/>
      <c r="C657" s="124"/>
      <c r="D657" s="20"/>
      <c r="E657" s="20"/>
      <c r="F657" s="20"/>
      <c r="G657" s="20"/>
      <c r="H657" s="20"/>
      <c r="I657" s="20"/>
    </row>
    <row r="658" spans="1:9" ht="30" customHeight="1" thickBot="1" x14ac:dyDescent="0.25">
      <c r="A658" s="526" t="s">
        <v>393</v>
      </c>
      <c r="B658" s="527" t="s">
        <v>394</v>
      </c>
      <c r="C658" s="527" t="s">
        <v>145</v>
      </c>
      <c r="D658" s="257" t="s">
        <v>395</v>
      </c>
      <c r="E658" s="331" t="s">
        <v>396</v>
      </c>
      <c r="F658" s="20"/>
      <c r="G658" s="20"/>
      <c r="H658" s="20"/>
      <c r="I658" s="20"/>
    </row>
    <row r="659" spans="1:9" x14ac:dyDescent="0.2">
      <c r="A659" s="528" t="s">
        <v>85</v>
      </c>
      <c r="B659" s="435" t="s">
        <v>397</v>
      </c>
      <c r="C659" s="284">
        <v>0</v>
      </c>
      <c r="D659" s="529"/>
      <c r="E659" s="283"/>
      <c r="F659" s="20"/>
      <c r="G659" s="20"/>
      <c r="H659" s="20"/>
      <c r="I659" s="20"/>
    </row>
    <row r="660" spans="1:9" x14ac:dyDescent="0.2">
      <c r="A660" s="530" t="s">
        <v>86</v>
      </c>
      <c r="B660" s="260"/>
      <c r="C660" s="260">
        <v>0</v>
      </c>
      <c r="D660" s="259"/>
      <c r="E660" s="344"/>
      <c r="F660" s="20"/>
      <c r="G660" s="20"/>
      <c r="H660" s="20"/>
      <c r="I660" s="20"/>
    </row>
    <row r="661" spans="1:9" x14ac:dyDescent="0.2">
      <c r="A661" s="530" t="s">
        <v>398</v>
      </c>
      <c r="B661" s="260"/>
      <c r="C661" s="260">
        <v>0</v>
      </c>
      <c r="D661" s="259"/>
      <c r="E661" s="344"/>
      <c r="F661" s="20"/>
      <c r="G661" s="20"/>
      <c r="H661" s="20"/>
      <c r="I661" s="20"/>
    </row>
    <row r="662" spans="1:9" x14ac:dyDescent="0.2">
      <c r="A662" s="530" t="s">
        <v>399</v>
      </c>
      <c r="B662" s="260"/>
      <c r="C662" s="260">
        <v>0</v>
      </c>
      <c r="D662" s="259"/>
      <c r="E662" s="344"/>
      <c r="F662" s="20"/>
      <c r="G662" s="20"/>
      <c r="H662" s="20"/>
      <c r="I662" s="20"/>
    </row>
    <row r="663" spans="1:9" x14ac:dyDescent="0.2">
      <c r="A663" s="530" t="s">
        <v>400</v>
      </c>
      <c r="B663" s="260"/>
      <c r="C663" s="260">
        <v>0</v>
      </c>
      <c r="D663" s="259"/>
      <c r="E663" s="344"/>
      <c r="F663" s="20"/>
      <c r="G663" s="20"/>
      <c r="H663" s="20"/>
      <c r="I663" s="20"/>
    </row>
    <row r="664" spans="1:9" x14ac:dyDescent="0.2">
      <c r="A664" s="530" t="s">
        <v>401</v>
      </c>
      <c r="B664" s="260"/>
      <c r="C664" s="260">
        <v>0</v>
      </c>
      <c r="D664" s="259"/>
      <c r="E664" s="344"/>
      <c r="F664" s="20"/>
      <c r="G664" s="20"/>
      <c r="H664" s="20"/>
      <c r="I664" s="20"/>
    </row>
    <row r="665" spans="1:9" x14ac:dyDescent="0.2">
      <c r="A665" s="530" t="s">
        <v>402</v>
      </c>
      <c r="B665" s="260"/>
      <c r="C665" s="260">
        <v>0</v>
      </c>
      <c r="D665" s="259"/>
      <c r="E665" s="344"/>
      <c r="F665" s="20"/>
      <c r="G665" s="20"/>
      <c r="H665" s="20"/>
      <c r="I665" s="20"/>
    </row>
    <row r="666" spans="1:9" x14ac:dyDescent="0.2">
      <c r="A666" s="531" t="s">
        <v>403</v>
      </c>
      <c r="B666" s="262"/>
      <c r="C666" s="262">
        <v>0</v>
      </c>
      <c r="D666" s="261"/>
      <c r="E666" s="532"/>
      <c r="F666" s="20"/>
      <c r="G666" s="20"/>
      <c r="H666" s="20"/>
      <c r="I666" s="20"/>
    </row>
    <row r="667" spans="1:9" x14ac:dyDescent="0.2">
      <c r="A667" s="20"/>
      <c r="B667" s="20"/>
      <c r="C667" s="20"/>
      <c r="D667" s="20"/>
      <c r="E667" s="20"/>
      <c r="F667" s="20"/>
      <c r="G667" s="20"/>
      <c r="H667" s="20"/>
      <c r="I667" s="20"/>
    </row>
    <row r="668" spans="1:9" x14ac:dyDescent="0.2">
      <c r="A668" s="20"/>
      <c r="B668" s="20"/>
      <c r="C668" s="20"/>
      <c r="D668" s="20"/>
      <c r="E668" s="20"/>
      <c r="F668" s="20"/>
      <c r="G668" s="20"/>
      <c r="H668" s="20"/>
      <c r="I668" s="20"/>
    </row>
    <row r="669" spans="1:9" ht="15" x14ac:dyDescent="0.2">
      <c r="A669" s="94" t="s">
        <v>404</v>
      </c>
      <c r="B669" s="125"/>
      <c r="C669" s="125"/>
      <c r="D669" s="125"/>
      <c r="E669" s="125"/>
      <c r="F669" s="20"/>
      <c r="G669" s="20"/>
      <c r="H669" s="20"/>
      <c r="I669" s="20"/>
    </row>
    <row r="670" spans="1:9" ht="15.75" x14ac:dyDescent="0.2">
      <c r="A670" s="20"/>
      <c r="B670" s="124"/>
      <c r="C670" s="124"/>
      <c r="D670" s="20"/>
      <c r="E670" s="20"/>
      <c r="F670" s="20"/>
      <c r="G670" s="20"/>
      <c r="H670" s="20"/>
      <c r="I670" s="20"/>
    </row>
    <row r="671" spans="1:9" ht="32.25" customHeight="1" thickBot="1" x14ac:dyDescent="0.25">
      <c r="A671" s="533" t="s">
        <v>393</v>
      </c>
      <c r="B671" s="534" t="s">
        <v>394</v>
      </c>
      <c r="C671" s="534" t="s">
        <v>145</v>
      </c>
      <c r="D671" s="535" t="s">
        <v>405</v>
      </c>
      <c r="E671" s="536" t="s">
        <v>396</v>
      </c>
      <c r="F671" s="20"/>
      <c r="G671" s="20"/>
      <c r="H671" s="20"/>
      <c r="I671" s="20"/>
    </row>
    <row r="672" spans="1:9" x14ac:dyDescent="0.2">
      <c r="A672" s="528" t="s">
        <v>85</v>
      </c>
      <c r="B672" s="435" t="s">
        <v>406</v>
      </c>
      <c r="C672" s="284">
        <v>0</v>
      </c>
      <c r="D672" s="529"/>
      <c r="E672" s="283"/>
      <c r="F672" s="20"/>
      <c r="G672" s="20"/>
      <c r="H672" s="20"/>
      <c r="I672" s="20"/>
    </row>
    <row r="673" spans="1:9" x14ac:dyDescent="0.2">
      <c r="A673" s="530" t="s">
        <v>86</v>
      </c>
      <c r="B673" s="260"/>
      <c r="C673" s="260">
        <v>0</v>
      </c>
      <c r="D673" s="259"/>
      <c r="E673" s="344"/>
      <c r="F673" s="20"/>
      <c r="G673" s="20"/>
      <c r="H673" s="20"/>
      <c r="I673" s="20"/>
    </row>
    <row r="674" spans="1:9" x14ac:dyDescent="0.2">
      <c r="A674" s="530" t="s">
        <v>398</v>
      </c>
      <c r="B674" s="260"/>
      <c r="C674" s="260">
        <v>0</v>
      </c>
      <c r="D674" s="259"/>
      <c r="E674" s="344"/>
      <c r="F674" s="20"/>
      <c r="G674" s="20"/>
      <c r="H674" s="20"/>
      <c r="I674" s="20"/>
    </row>
    <row r="675" spans="1:9" x14ac:dyDescent="0.2">
      <c r="A675" s="530" t="s">
        <v>399</v>
      </c>
      <c r="B675" s="260"/>
      <c r="C675" s="260">
        <v>0</v>
      </c>
      <c r="D675" s="259"/>
      <c r="E675" s="344"/>
      <c r="F675" s="20"/>
      <c r="G675" s="20"/>
      <c r="H675" s="20"/>
      <c r="I675" s="20"/>
    </row>
    <row r="676" spans="1:9" x14ac:dyDescent="0.2">
      <c r="A676" s="530" t="s">
        <v>400</v>
      </c>
      <c r="B676" s="260"/>
      <c r="C676" s="260">
        <v>0</v>
      </c>
      <c r="D676" s="259"/>
      <c r="E676" s="344"/>
      <c r="F676" s="20"/>
      <c r="G676" s="20"/>
      <c r="H676" s="20"/>
      <c r="I676" s="20"/>
    </row>
    <row r="677" spans="1:9" x14ac:dyDescent="0.2">
      <c r="A677" s="530" t="s">
        <v>401</v>
      </c>
      <c r="B677" s="260"/>
      <c r="C677" s="260">
        <v>0</v>
      </c>
      <c r="D677" s="259"/>
      <c r="E677" s="344"/>
      <c r="F677" s="20"/>
      <c r="G677" s="20"/>
      <c r="H677" s="20"/>
      <c r="I677" s="20"/>
    </row>
    <row r="678" spans="1:9" x14ac:dyDescent="0.2">
      <c r="A678" s="530" t="s">
        <v>402</v>
      </c>
      <c r="B678" s="260"/>
      <c r="C678" s="260">
        <v>0</v>
      </c>
      <c r="D678" s="259"/>
      <c r="E678" s="344"/>
      <c r="F678" s="20"/>
      <c r="G678" s="20"/>
      <c r="H678" s="20"/>
      <c r="I678" s="20"/>
    </row>
    <row r="679" spans="1:9" x14ac:dyDescent="0.2">
      <c r="A679" s="531" t="s">
        <v>403</v>
      </c>
      <c r="B679" s="262"/>
      <c r="C679" s="262">
        <v>0</v>
      </c>
      <c r="D679" s="261"/>
      <c r="E679" s="532"/>
      <c r="F679" s="20"/>
      <c r="G679" s="20"/>
      <c r="H679" s="20"/>
      <c r="I679" s="20"/>
    </row>
    <row r="687" spans="1:9" ht="15" x14ac:dyDescent="0.25">
      <c r="A687" s="17"/>
      <c r="B687" s="17"/>
      <c r="C687" s="638"/>
      <c r="D687" s="639"/>
      <c r="E687" s="17"/>
      <c r="F687" s="17"/>
    </row>
    <row r="688" spans="1:9" ht="15" x14ac:dyDescent="0.25">
      <c r="A688" s="18"/>
      <c r="B688" s="18"/>
      <c r="C688" s="638"/>
      <c r="D688" s="639"/>
      <c r="E688" s="18"/>
      <c r="F688" s="640"/>
      <c r="G688" s="640"/>
    </row>
    <row r="689" spans="1:7" ht="15" x14ac:dyDescent="0.25">
      <c r="A689" s="18"/>
      <c r="B689" s="12"/>
      <c r="C689" s="640"/>
      <c r="D689" s="641"/>
      <c r="E689" s="18"/>
      <c r="F689" s="640"/>
      <c r="G689" s="640"/>
    </row>
  </sheetData>
  <mergeCells count="66">
    <mergeCell ref="C689:D689"/>
    <mergeCell ref="F689:G689"/>
    <mergeCell ref="A648:F648"/>
    <mergeCell ref="A650:D650"/>
    <mergeCell ref="C687:D687"/>
    <mergeCell ref="A554:C554"/>
    <mergeCell ref="A575:D575"/>
    <mergeCell ref="A613:C613"/>
    <mergeCell ref="A635:F635"/>
    <mergeCell ref="C688:D688"/>
    <mergeCell ref="F688:G688"/>
    <mergeCell ref="C637:E637"/>
    <mergeCell ref="A434:D434"/>
    <mergeCell ref="A435:C435"/>
    <mergeCell ref="A490:C490"/>
    <mergeCell ref="A475:I475"/>
    <mergeCell ref="A538:D538"/>
    <mergeCell ref="A477:C477"/>
    <mergeCell ref="A423:B423"/>
    <mergeCell ref="A424:B424"/>
    <mergeCell ref="A409:E409"/>
    <mergeCell ref="B411:E411"/>
    <mergeCell ref="C412:E412"/>
    <mergeCell ref="A392:C392"/>
    <mergeCell ref="A418:E418"/>
    <mergeCell ref="A420:B420"/>
    <mergeCell ref="A421:B421"/>
    <mergeCell ref="A422:B422"/>
    <mergeCell ref="A337:E337"/>
    <mergeCell ref="A368:E368"/>
    <mergeCell ref="A373:I373"/>
    <mergeCell ref="A375:I375"/>
    <mergeCell ref="B377:D377"/>
    <mergeCell ref="F377:H377"/>
    <mergeCell ref="A356:D356"/>
    <mergeCell ref="A363:E363"/>
    <mergeCell ref="A269:D269"/>
    <mergeCell ref="F309:G309"/>
    <mergeCell ref="F310:G310"/>
    <mergeCell ref="F311:G311"/>
    <mergeCell ref="A304:C304"/>
    <mergeCell ref="A307:C307"/>
    <mergeCell ref="A224:D224"/>
    <mergeCell ref="A256:D256"/>
    <mergeCell ref="A235:E235"/>
    <mergeCell ref="B237:C237"/>
    <mergeCell ref="D237:E237"/>
    <mergeCell ref="A2:E3"/>
    <mergeCell ref="A74:E74"/>
    <mergeCell ref="A99:C99"/>
    <mergeCell ref="A100:C100"/>
    <mergeCell ref="A107:G107"/>
    <mergeCell ref="A7:I7"/>
    <mergeCell ref="D4:E4"/>
    <mergeCell ref="A5:I5"/>
    <mergeCell ref="A6:I6"/>
    <mergeCell ref="A108:C108"/>
    <mergeCell ref="B109:F109"/>
    <mergeCell ref="G109:I109"/>
    <mergeCell ref="A124:D124"/>
    <mergeCell ref="A125:C125"/>
    <mergeCell ref="A137:I137"/>
    <mergeCell ref="A156:I156"/>
    <mergeCell ref="C158:E158"/>
    <mergeCell ref="A170:G170"/>
    <mergeCell ref="A206:E206"/>
  </mergeCells>
  <pageMargins left="0.51181102362204722" right="0.11811023622047245" top="0.86614173228346458" bottom="0.15748031496062992" header="0.31496062992125984" footer="0.31496062992125984"/>
  <pageSetup paperSize="9" scale="77" orientation="landscape" r:id="rId1"/>
  <headerFooter>
    <oddHeader>&amp;C&amp;"Times New Roman,Normalny"Urząd Dzielnicy Białołęka 
Informacja dodatkowa do sprawozdania finansowego za rok obrotowy zakończony 31 grudnia 2020 r.
II. Dodatkowe informacje i objaśnienia</oddHeader>
    <oddFooter>&amp;CWprowadzenie oraz dodatkowe  informacje i objaśnienia stanowią integralną część sprawozdania finansowego</oddFooter>
  </headerFooter>
  <rowBreaks count="21" manualBreakCount="21">
    <brk id="37" max="16383" man="1"/>
    <brk id="71" max="16383" man="1"/>
    <brk id="97" max="8" man="1"/>
    <brk id="121" max="16383" man="1"/>
    <brk id="136" max="8" man="1"/>
    <brk id="168" max="16383" man="1"/>
    <brk id="205" max="16383" man="1"/>
    <brk id="234" max="16383" man="1"/>
    <brk id="255" max="16383" man="1"/>
    <brk id="268" max="16383" man="1"/>
    <brk id="305" max="16383" man="1"/>
    <brk id="335" max="16383" man="1"/>
    <brk id="372" max="16383" man="1"/>
    <brk id="407" max="16383" man="1"/>
    <brk id="448" max="16383" man="1"/>
    <brk id="488" max="8" man="1"/>
    <brk id="536" max="16383" man="1"/>
    <brk id="553" max="16383" man="1"/>
    <brk id="593" max="16383" man="1"/>
    <brk id="633" max="16383" man="1"/>
    <brk id="667" max="16383" man="1"/>
  </rowBreaks>
  <tableParts count="3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40</vt:i4>
      </vt:variant>
    </vt:vector>
  </HeadingPairs>
  <TitlesOfParts>
    <vt:vector size="41" baseType="lpstr">
      <vt:lpstr>Załącznik 21</vt:lpstr>
      <vt:lpstr>ColumnTitleRegion23.A430.B431.1</vt:lpstr>
      <vt:lpstr>TitleRegion1.A40.B66.1</vt:lpstr>
      <vt:lpstr>TitleRegion1.A76.E91.1</vt:lpstr>
      <vt:lpstr>TitleRegion1.A8</vt:lpstr>
      <vt:lpstr>TitleRegion1.A8.I36.1</vt:lpstr>
      <vt:lpstr>TitleRegion10.A159.F165.1</vt:lpstr>
      <vt:lpstr>TitleRegion11.A172.F203.1</vt:lpstr>
      <vt:lpstr>TitleRegion13.A208.C221.1</vt:lpstr>
      <vt:lpstr>TitleRegion13.A226.C229.1</vt:lpstr>
      <vt:lpstr>TitleRegion14.A238.E252.1</vt:lpstr>
      <vt:lpstr>TitleRegion15.A258.D268.1</vt:lpstr>
      <vt:lpstr>TitleRegion16.A271.C301.1</vt:lpstr>
      <vt:lpstr>TitleRegion17.A309.C332.1</vt:lpstr>
      <vt:lpstr>TitleRegion18.A339.C353.1</vt:lpstr>
      <vt:lpstr>TitleRegion19.A358.C360.1</vt:lpstr>
      <vt:lpstr>TitleRegion2.A40.B66.1</vt:lpstr>
      <vt:lpstr>TitleRegion20.A365.C366.1</vt:lpstr>
      <vt:lpstr>TitleRegion21.A378.I390.1</vt:lpstr>
      <vt:lpstr>TitleRegion22.A394.C407.1</vt:lpstr>
      <vt:lpstr>TitleRegion24.A437.C442.1</vt:lpstr>
      <vt:lpstr>TitleRegion25.A452.C472.1</vt:lpstr>
      <vt:lpstr>TitleRegion26.A478.C479.1</vt:lpstr>
      <vt:lpstr>TitleRegion27.A492.C536.1</vt:lpstr>
      <vt:lpstr>TitleRegion28.A540.C551.1</vt:lpstr>
      <vt:lpstr>TitleRegion29.A556.C573.1</vt:lpstr>
      <vt:lpstr>TitleRegion3.A76.E91.1</vt:lpstr>
      <vt:lpstr>TitleRegion30.A577.C592.1</vt:lpstr>
      <vt:lpstr>TitleRegion31.A597.C610.1</vt:lpstr>
      <vt:lpstr>TitleRegion32.A615.C628.1</vt:lpstr>
      <vt:lpstr>TitleRegion33.A638.E645.1</vt:lpstr>
      <vt:lpstr>TitleRegion34.A652.C653.1</vt:lpstr>
      <vt:lpstr>TitleRegion35.A658.E666.1</vt:lpstr>
      <vt:lpstr>TitleRegion36.A671.E679.1</vt:lpstr>
      <vt:lpstr>TitleRegion4.A101.D104.1</vt:lpstr>
      <vt:lpstr>TitleRegion5.A110.I114.1</vt:lpstr>
      <vt:lpstr>TitleRegion6.A119.C120.1</vt:lpstr>
      <vt:lpstr>TitleRegion7.A126.C133.1</vt:lpstr>
      <vt:lpstr>TitleRegion8.A139.H145.1</vt:lpstr>
      <vt:lpstr>TitleRegion9.A147.H153.1</vt:lpstr>
      <vt:lpstr>Wyszczególnienie_odpisów_z_tytułu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Klimczuk Anna</dc:creator>
  <cp:lastModifiedBy>Klimczuk Anna</cp:lastModifiedBy>
  <dcterms:created xsi:type="dcterms:W3CDTF">2021-05-31T12:02:47Z</dcterms:created>
  <dcterms:modified xsi:type="dcterms:W3CDTF">2021-06-07T07:45:23Z</dcterms:modified>
</cp:coreProperties>
</file>