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_KK.04\Sprawozdania 2021 Wydział Ksiegowości\SF_UM_2021\SF_UM_podpis\"/>
    </mc:Choice>
  </mc:AlternateContent>
  <bookViews>
    <workbookView xWindow="0" yWindow="0" windowWidth="28800" windowHeight="11430"/>
  </bookViews>
  <sheets>
    <sheet name="Bilans 31.12.2021" sheetId="1" r:id="rId1"/>
    <sheet name="RZiS 31.12.2021" sheetId="6" r:id="rId2"/>
    <sheet name="ZZwFJ 31.12.2021" sheetId="7" r:id="rId3"/>
  </sheets>
  <externalReferences>
    <externalReference r:id="rId4"/>
  </externalReferences>
  <definedNames>
    <definedName name="_xlnm.Print_Area" localSheetId="0">'Bilans 31.12.2021'!$A$1:$F$61</definedName>
    <definedName name="_xlnm.Print_Area" localSheetId="1">'RZiS 31.12.2021'!$A$1:$D$51</definedName>
    <definedName name="_xlnm.Print_Area" localSheetId="2">'ZZwFJ 31.12.2021'!$A$1:$D$47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7" l="1"/>
  <c r="D18" i="7"/>
  <c r="D25" i="7"/>
  <c r="D14" i="7"/>
  <c r="D32" i="7"/>
  <c r="D31" i="7"/>
  <c r="D30" i="6"/>
  <c r="D24" i="6"/>
  <c r="D19" i="6"/>
  <c r="D18" i="6"/>
  <c r="D14" i="6"/>
  <c r="D9" i="6"/>
  <c r="F24" i="1" l="1"/>
  <c r="C37" i="1"/>
  <c r="F18" i="1"/>
  <c r="C20" i="1"/>
  <c r="F12" i="1"/>
  <c r="F11" i="1"/>
  <c r="E11" i="1"/>
  <c r="E12" i="1"/>
  <c r="E24" i="1"/>
  <c r="B37" i="1"/>
  <c r="E18" i="1"/>
  <c r="B20" i="1"/>
  <c r="C19" i="6" l="1"/>
  <c r="C14" i="6"/>
  <c r="F9" i="7" l="1"/>
  <c r="C9" i="7"/>
  <c r="C14" i="7"/>
  <c r="C20" i="7"/>
  <c r="C25" i="7"/>
  <c r="C16" i="7"/>
  <c r="C27" i="7"/>
  <c r="C18" i="7"/>
  <c r="C28" i="7"/>
  <c r="C31" i="7"/>
  <c r="C32" i="7"/>
  <c r="E26" i="7" l="1"/>
  <c r="E27" i="7"/>
  <c r="E28" i="7"/>
  <c r="E31" i="7"/>
  <c r="E32" i="7"/>
  <c r="E33" i="7"/>
  <c r="E9" i="7"/>
  <c r="E10" i="7"/>
  <c r="E11" i="7"/>
  <c r="E12" i="7"/>
  <c r="E13" i="7"/>
  <c r="E14" i="7"/>
  <c r="E15" i="7"/>
  <c r="E16" i="7"/>
  <c r="E17" i="7"/>
  <c r="E18" i="7"/>
  <c r="E20" i="7"/>
  <c r="E21" i="7"/>
  <c r="E22" i="7"/>
  <c r="E23" i="7"/>
  <c r="E24" i="7"/>
  <c r="E25" i="7"/>
  <c r="E7" i="7"/>
  <c r="E43" i="6"/>
  <c r="E44" i="6"/>
  <c r="E28" i="6"/>
  <c r="E29" i="6"/>
  <c r="E30" i="6"/>
  <c r="E32" i="6"/>
  <c r="E33" i="6"/>
  <c r="E36" i="6"/>
  <c r="E37" i="6"/>
  <c r="E38" i="6"/>
  <c r="E40" i="6"/>
  <c r="E41" i="6"/>
  <c r="E9" i="6"/>
  <c r="E10" i="6"/>
  <c r="E11" i="6"/>
  <c r="E12" i="6"/>
  <c r="E13" i="6"/>
  <c r="E14" i="6"/>
  <c r="E16" i="6"/>
  <c r="E17" i="6"/>
  <c r="E18" i="6"/>
  <c r="E19" i="6"/>
  <c r="E20" i="6"/>
  <c r="E21" i="6"/>
  <c r="E22" i="6"/>
  <c r="E23" i="6"/>
  <c r="E24" i="6"/>
  <c r="E25" i="6"/>
  <c r="G9" i="1"/>
  <c r="H9" i="1"/>
  <c r="H11" i="1"/>
  <c r="G12" i="1"/>
  <c r="H12" i="1"/>
  <c r="G13" i="1"/>
  <c r="H13" i="1"/>
  <c r="G14" i="1"/>
  <c r="H14" i="1"/>
  <c r="G15" i="1"/>
  <c r="H15" i="1"/>
  <c r="G16" i="1"/>
  <c r="H16" i="1"/>
  <c r="G17" i="1"/>
  <c r="G18" i="1"/>
  <c r="H18" i="1"/>
  <c r="G19" i="1"/>
  <c r="G20" i="1"/>
  <c r="H20" i="1"/>
  <c r="H21" i="1"/>
  <c r="G22" i="1"/>
  <c r="H22" i="1"/>
  <c r="G23" i="1"/>
  <c r="H23" i="1"/>
  <c r="G24" i="1"/>
  <c r="H24" i="1"/>
  <c r="G25" i="1"/>
  <c r="H25" i="1"/>
  <c r="G26" i="1"/>
  <c r="H26" i="1"/>
  <c r="H28" i="1"/>
  <c r="G29" i="1"/>
  <c r="H29" i="1"/>
  <c r="G30" i="1"/>
  <c r="H30" i="1"/>
  <c r="G31" i="1"/>
  <c r="G32" i="1"/>
  <c r="H32" i="1"/>
  <c r="H33" i="1"/>
  <c r="G34" i="1"/>
  <c r="H34" i="1"/>
  <c r="G35" i="1"/>
  <c r="H35" i="1"/>
  <c r="G36" i="1"/>
  <c r="H36" i="1"/>
  <c r="G37" i="1"/>
  <c r="H37" i="1"/>
  <c r="G38" i="1"/>
  <c r="H38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F20" i="7" l="1"/>
  <c r="B11" i="1" l="1"/>
  <c r="C11" i="1"/>
  <c r="G11" i="1" l="1"/>
  <c r="D39" i="6" l="1"/>
  <c r="C39" i="6"/>
  <c r="D35" i="6"/>
  <c r="C35" i="6"/>
  <c r="D31" i="6"/>
  <c r="C31" i="6"/>
  <c r="D27" i="6"/>
  <c r="C27" i="6"/>
  <c r="D15" i="6"/>
  <c r="C15" i="6"/>
  <c r="D8" i="6"/>
  <c r="C8" i="6"/>
  <c r="F33" i="7"/>
  <c r="F32" i="7"/>
  <c r="F31" i="7"/>
  <c r="D30" i="7"/>
  <c r="C30" i="7"/>
  <c r="E30" i="7" s="1"/>
  <c r="D19" i="7"/>
  <c r="C19" i="7"/>
  <c r="E19" i="7" s="1"/>
  <c r="D8" i="7"/>
  <c r="C8" i="7"/>
  <c r="E8" i="7" l="1"/>
  <c r="E39" i="6"/>
  <c r="E35" i="6"/>
  <c r="E31" i="6"/>
  <c r="E27" i="6"/>
  <c r="E15" i="6"/>
  <c r="E8" i="6"/>
  <c r="D26" i="6"/>
  <c r="C26" i="6"/>
  <c r="C29" i="7"/>
  <c r="E29" i="7" l="1"/>
  <c r="E26" i="6"/>
  <c r="F7" i="7"/>
  <c r="F29" i="7"/>
  <c r="C34" i="6"/>
  <c r="D34" i="6"/>
  <c r="C34" i="7"/>
  <c r="E34" i="7" l="1"/>
  <c r="E34" i="6"/>
  <c r="C42" i="6"/>
  <c r="D29" i="7"/>
  <c r="D42" i="6"/>
  <c r="G29" i="7" l="1"/>
  <c r="E42" i="6"/>
  <c r="C45" i="6"/>
  <c r="F30" i="7"/>
  <c r="D34" i="7"/>
  <c r="D45" i="6"/>
  <c r="E45" i="6" l="1"/>
  <c r="G30" i="7"/>
  <c r="F27" i="1"/>
  <c r="E27" i="1"/>
  <c r="C39" i="1"/>
  <c r="B39" i="1"/>
  <c r="C33" i="1"/>
  <c r="B33" i="1"/>
  <c r="F31" i="1"/>
  <c r="E31" i="1"/>
  <c r="C28" i="1"/>
  <c r="B28" i="1"/>
  <c r="C21" i="1"/>
  <c r="B21" i="1"/>
  <c r="F10" i="1"/>
  <c r="E10" i="1"/>
  <c r="C10" i="1"/>
  <c r="B10" i="1"/>
  <c r="C8" i="1"/>
  <c r="H27" i="1" l="1"/>
  <c r="H31" i="1"/>
  <c r="G39" i="1"/>
  <c r="G33" i="1"/>
  <c r="G28" i="1"/>
  <c r="G21" i="1"/>
  <c r="G10" i="1"/>
  <c r="F45" i="6"/>
  <c r="H10" i="1"/>
  <c r="F8" i="1"/>
  <c r="G45" i="6"/>
  <c r="E8" i="1"/>
  <c r="F19" i="1"/>
  <c r="E19" i="1"/>
  <c r="D53" i="6"/>
  <c r="C53" i="6"/>
  <c r="B27" i="1"/>
  <c r="C27" i="1"/>
  <c r="B8" i="1"/>
  <c r="H8" i="1" l="1"/>
  <c r="G27" i="1"/>
  <c r="G8" i="1"/>
  <c r="E17" i="1"/>
  <c r="H19" i="1"/>
  <c r="F34" i="7"/>
  <c r="F17" i="1"/>
  <c r="B48" i="1"/>
  <c r="C48" i="1"/>
  <c r="H17" i="1" l="1"/>
  <c r="G48" i="1"/>
  <c r="E48" i="1"/>
  <c r="F48" i="1"/>
  <c r="H48" i="1" l="1"/>
  <c r="E50" i="1"/>
  <c r="F50" i="1"/>
</calcChain>
</file>

<file path=xl/sharedStrings.xml><?xml version="1.0" encoding="utf-8"?>
<sst xmlns="http://schemas.openxmlformats.org/spreadsheetml/2006/main" count="180" uniqueCount="160">
  <si>
    <t>Numer identyfikacyjny</t>
  </si>
  <si>
    <t>AKTYWA</t>
  </si>
  <si>
    <t>Stan na początek roku</t>
  </si>
  <si>
    <t>Stan na koniec roku</t>
  </si>
  <si>
    <t>PASYWA</t>
  </si>
  <si>
    <t>A. AKTYWA TRWAŁE</t>
  </si>
  <si>
    <t>I. Wartości niematerialne i prawne</t>
  </si>
  <si>
    <t>I. Fundusz jednostki</t>
  </si>
  <si>
    <t>II. Rzeczowe aktywa trwałe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</si>
  <si>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</si>
  <si>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</si>
  <si>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</si>
  <si>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</si>
  <si>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</si>
  <si>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</si>
  <si>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</si>
  <si>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</si>
  <si>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</si>
  <si>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</si>
  <si>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</si>
  <si>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</si>
  <si>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</si>
  <si>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</si>
  <si>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</si>
  <si>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</si>
  <si>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</si>
  <si>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</si>
  <si>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</si>
  <si>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</si>
  <si>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</si>
  <si>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</si>
  <si>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</si>
  <si>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</si>
  <si>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</si>
  <si>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</si>
  <si>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</si>
  <si>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</si>
  <si>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</si>
  <si>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</si>
  <si>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</si>
  <si>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</si>
  <si>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</si>
  <si>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</si>
  <si>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4. Towary</t>
  </si>
  <si>
    <t>1. Rozliczenia międzyokresowe przychodów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</si>
  <si>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</si>
  <si>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</si>
  <si>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</si>
  <si>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</si>
  <si>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</si>
  <si>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</si>
  <si>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</si>
  <si>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</si>
  <si>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</si>
  <si>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</si>
  <si>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</si>
  <si>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</si>
  <si>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</si>
  <si>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</si>
  <si>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</si>
  <si>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</si>
  <si>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</si>
  <si>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>A. FUNDUSZ</t>
  </si>
  <si>
    <t>II. Wynik finansowy netto (+/-)</t>
  </si>
  <si>
    <t>III.  Odpisy z wyniku finansowego (nadwyżka środków obrotowych) (-)</t>
  </si>
  <si>
    <t>II. Zobowiązania krótkoterminowe</t>
  </si>
  <si>
    <t>1. Zobowiązania z tytułu dostaw i usług</t>
  </si>
  <si>
    <t>2. Zobowiązania wobec budżetów</t>
  </si>
  <si>
    <t>6.Sumy obce (depozytowe, zabezpieczenie wykonania umów)</t>
  </si>
  <si>
    <t>2. Inne rozliczenia międzyokresowe</t>
  </si>
  <si>
    <t>IV. Rozliczenie międzyokresowe</t>
  </si>
  <si>
    <t>(rok, miesiąc, dzień)</t>
  </si>
  <si>
    <t>(główny księgowy)</t>
  </si>
  <si>
    <t>(kierownik jednostki)</t>
  </si>
  <si>
    <t>Stan na koniec roku poprzedniego</t>
  </si>
  <si>
    <t>Stan na koniec roku bieżącego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</si>
  <si>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</si>
  <si>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</si>
  <si>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</si>
  <si>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</si>
  <si>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</si>
  <si>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</si>
  <si>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</si>
  <si>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</si>
  <si>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</si>
  <si>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</si>
  <si>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</si>
  <si>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</si>
  <si>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</si>
  <si>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</si>
  <si>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</si>
  <si>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</si>
  <si>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</si>
  <si>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</si>
  <si>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</si>
  <si>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</si>
  <si>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</si>
  <si>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</si>
  <si>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</si>
  <si>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</t>
  </si>
  <si>
    <t>1. zysk netto (+)</t>
  </si>
  <si>
    <t>2. strata netto (-)</t>
  </si>
  <si>
    <t>3. nadwyżka środków obrotowych</t>
  </si>
  <si>
    <t>V. Fundusz (II+,-III-IV)</t>
  </si>
  <si>
    <t>(rok-miesiąc-dzień)</t>
  </si>
  <si>
    <t>Zestawienie zmian w funduszu jednostki</t>
  </si>
  <si>
    <t>(wariant porównawczy)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</si>
  <si>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</si>
  <si>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</si>
  <si>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</si>
  <si>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</si>
  <si>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</si>
  <si>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</si>
  <si>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</si>
  <si>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</si>
  <si>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</si>
  <si>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</si>
  <si>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</si>
  <si>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</si>
  <si>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</si>
  <si>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</si>
  <si>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</si>
  <si>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</si>
  <si>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</si>
  <si>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</si>
  <si>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</si>
  <si>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</si>
  <si>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</si>
  <si>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</si>
  <si>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</si>
  <si>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</si>
  <si>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</si>
  <si>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</si>
  <si>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</si>
  <si>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</si>
  <si>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</si>
  <si>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</si>
  <si>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</si>
  <si>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</si>
  <si>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</si>
  <si>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</si>
  <si>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</si>
  <si>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</si>
  <si>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</si>
  <si>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</si>
  <si>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Rachunek zysków i strat jednostki</t>
  </si>
  <si>
    <t>Bilans jednostki budżetowej lub samorządowego zakładu budżetowego
sporządzony na dzień 31.12.2021 r.</t>
  </si>
  <si>
    <t>sporządzony na dzień 31.12.2021 r.</t>
  </si>
  <si>
    <t xml:space="preserve">sporządzone na dzień 31.12.2021 r.
</t>
  </si>
  <si>
    <r>
      <t xml:space="preserve">Nazwa i adres jednostki sprawozdawczej 
</t>
    </r>
    <r>
      <rPr>
        <b/>
        <sz val="11"/>
        <color theme="1"/>
        <rFont val="Calibri"/>
        <family val="2"/>
        <charset val="238"/>
        <scheme val="minor"/>
      </rPr>
      <t>Urząd Miasta Stołecznego Warszawy
Pl. Bankowy 3/5
00-950 Warszawa</t>
    </r>
  </si>
  <si>
    <r>
      <t xml:space="preserve">
Adresat:
</t>
    </r>
    <r>
      <rPr>
        <b/>
        <sz val="11"/>
        <color theme="1"/>
        <rFont val="Calibri"/>
        <family val="2"/>
        <charset val="238"/>
        <scheme val="minor"/>
      </rPr>
      <t>m.st. Warszawa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</si>
  <si>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15259640</t>
    </r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</si>
  <si>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</si>
  <si>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</si>
  <si>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r>
      <t xml:space="preserve">Adresat:
</t>
    </r>
    <r>
      <rPr>
        <b/>
        <sz val="11"/>
        <color theme="1"/>
        <rFont val="Calibri"/>
        <family val="2"/>
        <charset val="238"/>
        <scheme val="minor"/>
      </rPr>
      <t>m.st. Warszawa</t>
    </r>
  </si>
  <si>
    <r>
      <t xml:space="preserve">Nazwa i adres jednostki sprawozdawczej  
</t>
    </r>
    <r>
      <rPr>
        <b/>
        <sz val="11"/>
        <color theme="1"/>
        <rFont val="Calibri"/>
        <family val="2"/>
        <charset val="238"/>
        <scheme val="minor"/>
      </rPr>
      <t>Urząd Miasta Stołecznego Warszawy
Pl. Bankowy 3/5
00-950 Warszawa</t>
    </r>
  </si>
  <si>
    <r>
      <t xml:space="preserve">Adresat:
</t>
    </r>
    <r>
      <rPr>
        <b/>
        <sz val="11"/>
        <color theme="1"/>
        <rFont val="Calibri"/>
        <family val="2"/>
        <charset val="238"/>
        <scheme val="minor"/>
      </rPr>
      <t xml:space="preserve">m.st. Warszawa </t>
    </r>
  </si>
  <si>
    <t>Korekta 1</t>
  </si>
  <si>
    <t>/-/ Mirosław Czekaj</t>
  </si>
  <si>
    <t>/-/ Rafał Trzaskowski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</si>
</sst>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04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5" fillId="0" borderId="0" xfId="0" applyFont="1"/>
    <xf numFmtId="0" fontId="0" fillId="2" borderId="21" xfId="0" applyFont="1" applyFill="1" applyBorder="1" applyAlignment="1">
      <alignment horizontal="left" wrapText="1"/>
    </xf>
    <xf numFmtId="0" fontId="0" fillId="2" borderId="15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wrapText="1"/>
    </xf>
    <xf numFmtId="4" fontId="1" fillId="2" borderId="24" xfId="0" applyNumberFormat="1" applyFont="1" applyFill="1" applyBorder="1" applyAlignment="1">
      <alignment horizontal="right" wrapText="1"/>
    </xf>
    <xf numFmtId="4" fontId="0" fillId="0" borderId="0" xfId="0" applyNumberFormat="1" applyFont="1"/>
    <xf numFmtId="0" fontId="1" fillId="2" borderId="23" xfId="0" applyFont="1" applyFill="1" applyBorder="1" applyAlignment="1">
      <alignment wrapText="1"/>
    </xf>
    <xf numFmtId="4" fontId="1" fillId="2" borderId="23" xfId="0" applyNumberFormat="1" applyFont="1" applyFill="1" applyBorder="1" applyAlignment="1">
      <alignment horizontal="right"/>
    </xf>
    <xf numFmtId="0" fontId="0" fillId="2" borderId="23" xfId="0" applyFont="1" applyFill="1" applyBorder="1" applyAlignment="1">
      <alignment wrapText="1"/>
    </xf>
    <xf numFmtId="4" fontId="0" fillId="2" borderId="23" xfId="0" applyNumberFormat="1" applyFont="1" applyFill="1" applyBorder="1" applyAlignment="1">
      <alignment horizontal="right"/>
    </xf>
    <xf numFmtId="4" fontId="1" fillId="2" borderId="23" xfId="0" applyNumberFormat="1" applyFont="1" applyFill="1" applyBorder="1" applyAlignment="1">
      <alignment wrapText="1"/>
    </xf>
    <xf numFmtId="4" fontId="1" fillId="2" borderId="23" xfId="0" applyNumberFormat="1" applyFont="1" applyFill="1" applyBorder="1"/>
    <xf numFmtId="4" fontId="0" fillId="0" borderId="23" xfId="0" applyNumberFormat="1" applyFont="1" applyFill="1" applyBorder="1" applyAlignment="1">
      <alignment horizontal="right"/>
    </xf>
    <xf numFmtId="4" fontId="0" fillId="2" borderId="23" xfId="0" applyNumberFormat="1" applyFont="1" applyFill="1" applyBorder="1" applyAlignment="1">
      <alignment horizontal="right" wrapText="1"/>
    </xf>
    <xf numFmtId="4" fontId="0" fillId="2" borderId="23" xfId="0" applyNumberFormat="1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4" fontId="1" fillId="2" borderId="25" xfId="0" applyNumberFormat="1" applyFont="1" applyFill="1" applyBorder="1" applyAlignment="1">
      <alignment horizontal="right"/>
    </xf>
    <xf numFmtId="0" fontId="0" fillId="2" borderId="25" xfId="0" applyFont="1" applyFill="1" applyBorder="1" applyAlignment="1">
      <alignment wrapText="1"/>
    </xf>
    <xf numFmtId="4" fontId="0" fillId="2" borderId="25" xfId="0" applyNumberFormat="1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4" fontId="1" fillId="2" borderId="12" xfId="0" applyNumberFormat="1" applyFont="1" applyFill="1" applyBorder="1" applyAlignment="1">
      <alignment horizontal="right"/>
    </xf>
    <xf numFmtId="0" fontId="7" fillId="0" borderId="0" xfId="0" applyFont="1"/>
    <xf numFmtId="14" fontId="0" fillId="0" borderId="0" xfId="0" applyNumberFormat="1" applyFont="1"/>
    <xf numFmtId="14" fontId="0" fillId="0" borderId="0" xfId="0" applyNumberFormat="1" applyFont="1" applyFill="1"/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0" xfId="0" applyFont="1" applyBorder="1"/>
    <xf numFmtId="4" fontId="1" fillId="2" borderId="22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" fontId="0" fillId="2" borderId="25" xfId="0" applyNumberFormat="1" applyFont="1" applyFill="1" applyBorder="1" applyAlignment="1">
      <alignment horizontal="right"/>
    </xf>
    <xf numFmtId="4" fontId="7" fillId="0" borderId="0" xfId="0" applyNumberFormat="1" applyFont="1"/>
    <xf numFmtId="14" fontId="0" fillId="3" borderId="0" xfId="0" applyNumberFormat="1" applyFont="1" applyFill="1"/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0" fillId="2" borderId="10" xfId="0" applyFont="1" applyFill="1" applyBorder="1" applyAlignment="1">
      <alignment horizontal="left" vertical="top" wrapText="1"/>
    </xf>
    <xf numFmtId="0" fontId="0" fillId="2" borderId="2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left" vertical="top" wrapText="1"/>
    </xf>
    <xf numFmtId="0" fontId="0" fillId="0" borderId="17" xfId="0" applyFont="1" applyBorder="1" applyAlignment="1">
      <alignment wrapText="1"/>
    </xf>
    <xf numFmtId="0" fontId="0" fillId="2" borderId="14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0" fontId="1" fillId="2" borderId="1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4" fontId="0" fillId="2" borderId="0" xfId="0" applyNumberFormat="1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2" borderId="28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2" borderId="21" xfId="0" applyFont="1" applyFill="1" applyBorder="1" applyAlignment="1">
      <alignment horizontal="left" wrapText="1"/>
    </xf>
    <xf numFmtId="0" fontId="0" fillId="2" borderId="15" xfId="0" applyFont="1" applyFill="1" applyBorder="1" applyAlignment="1">
      <alignment horizontal="left" wrapText="1"/>
    </xf>
  </cellXfs>
  <cellStyles count="4">
    <cellStyle name="Normal 3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ydzia&#322;_KK.04/Sprawozdania%202020%20Wydzia&#322;%20Ksiegowo&#347;ci/SF_UM_2020/SF_UM_2020_podpis/SF_UMSTW_2020_do_publikac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20"/>
      <sheetName val="RZiS 31.12.2020"/>
      <sheetName val="ZZwFJ 31.12.2020"/>
    </sheetNames>
    <sheetDataSet>
      <sheetData sheetId="0">
        <row r="8">
          <cell r="C8">
            <v>17793130837.02</v>
          </cell>
          <cell r="F8">
            <v>16007803423.780001</v>
          </cell>
        </row>
        <row r="9">
          <cell r="C9">
            <v>34861743.82</v>
          </cell>
          <cell r="F9">
            <v>652761176.66999996</v>
          </cell>
        </row>
        <row r="10">
          <cell r="C10">
            <v>11962660682.860001</v>
          </cell>
          <cell r="F10">
            <v>15355042247.110001</v>
          </cell>
        </row>
        <row r="11">
          <cell r="C11">
            <v>10462506979.1</v>
          </cell>
          <cell r="F11">
            <v>15355042247.110001</v>
          </cell>
        </row>
        <row r="12">
          <cell r="C12">
            <v>8103013040.6199999</v>
          </cell>
          <cell r="F12">
            <v>0</v>
          </cell>
        </row>
        <row r="13">
          <cell r="C13">
            <v>193892038.81999999</v>
          </cell>
          <cell r="F13">
            <v>0</v>
          </cell>
        </row>
        <row r="14">
          <cell r="C14">
            <v>2272809432.75</v>
          </cell>
          <cell r="F14">
            <v>0</v>
          </cell>
        </row>
        <row r="15">
          <cell r="C15">
            <v>47584450.509999998</v>
          </cell>
          <cell r="F15">
            <v>0</v>
          </cell>
        </row>
        <row r="16">
          <cell r="C16">
            <v>978616.4</v>
          </cell>
          <cell r="F16">
            <v>0</v>
          </cell>
        </row>
        <row r="17">
          <cell r="C17">
            <v>38121438.82</v>
          </cell>
          <cell r="F17">
            <v>2418929156.8600001</v>
          </cell>
        </row>
        <row r="18">
          <cell r="C18">
            <v>1500153703.76</v>
          </cell>
          <cell r="F18">
            <v>388554.82</v>
          </cell>
        </row>
        <row r="19">
          <cell r="C19">
            <v>0</v>
          </cell>
          <cell r="F19">
            <v>810774821.87000012</v>
          </cell>
        </row>
        <row r="20">
          <cell r="C20">
            <v>937579579.49000001</v>
          </cell>
          <cell r="F20">
            <v>91682926.989999995</v>
          </cell>
        </row>
        <row r="21">
          <cell r="C21">
            <v>4833667417.5100002</v>
          </cell>
          <cell r="F21">
            <v>12233337.17</v>
          </cell>
        </row>
        <row r="22">
          <cell r="C22">
            <v>4833667417.5100002</v>
          </cell>
          <cell r="F22">
            <v>46116651.229999997</v>
          </cell>
        </row>
        <row r="23">
          <cell r="C23">
            <v>0</v>
          </cell>
          <cell r="F23">
            <v>41828056.75</v>
          </cell>
        </row>
        <row r="24">
          <cell r="C24">
            <v>0</v>
          </cell>
          <cell r="F24">
            <v>496052527.16000009</v>
          </cell>
        </row>
        <row r="25">
          <cell r="C25">
            <v>24361413.34</v>
          </cell>
          <cell r="F25">
            <v>112331166.48</v>
          </cell>
        </row>
        <row r="26">
          <cell r="C26">
            <v>0</v>
          </cell>
          <cell r="F26">
            <v>2543864.0099999998</v>
          </cell>
        </row>
        <row r="27">
          <cell r="C27">
            <v>633601743.61999989</v>
          </cell>
          <cell r="F27">
            <v>7986292.0800000001</v>
          </cell>
        </row>
        <row r="28">
          <cell r="C28">
            <v>2082620.65</v>
          </cell>
          <cell r="F28">
            <v>7986292.0800000001</v>
          </cell>
        </row>
        <row r="29">
          <cell r="C29">
            <v>2077039.24</v>
          </cell>
          <cell r="F29">
            <v>0</v>
          </cell>
        </row>
        <row r="30">
          <cell r="C30">
            <v>0</v>
          </cell>
          <cell r="F30">
            <v>1491632969.0599999</v>
          </cell>
        </row>
        <row r="31">
          <cell r="C31">
            <v>5581.41</v>
          </cell>
          <cell r="F31">
            <v>116132811.11</v>
          </cell>
        </row>
        <row r="32">
          <cell r="C32">
            <v>0</v>
          </cell>
          <cell r="F32">
            <v>116132811.11</v>
          </cell>
        </row>
        <row r="33">
          <cell r="C33">
            <v>451306202.16999996</v>
          </cell>
          <cell r="F33">
            <v>0</v>
          </cell>
        </row>
        <row r="34">
          <cell r="C34">
            <v>5121508.37</v>
          </cell>
        </row>
        <row r="35">
          <cell r="C35">
            <v>65680316.659999996</v>
          </cell>
        </row>
        <row r="36">
          <cell r="C36">
            <v>129.99</v>
          </cell>
        </row>
        <row r="37">
          <cell r="C37">
            <v>380497357.78999996</v>
          </cell>
        </row>
        <row r="38">
          <cell r="C38">
            <v>6889.36</v>
          </cell>
        </row>
        <row r="39">
          <cell r="C39">
            <v>140824533.05000001</v>
          </cell>
        </row>
        <row r="40">
          <cell r="C40">
            <v>0</v>
          </cell>
        </row>
        <row r="41">
          <cell r="C41">
            <v>25882585.899999999</v>
          </cell>
        </row>
        <row r="42">
          <cell r="C42">
            <v>0</v>
          </cell>
        </row>
        <row r="43">
          <cell r="C43">
            <v>114941947.15000001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39388387.75</v>
          </cell>
        </row>
        <row r="48">
          <cell r="C48">
            <v>18426732580.639999</v>
          </cell>
          <cell r="F48">
            <v>18426732580.639999</v>
          </cell>
        </row>
      </sheetData>
      <sheetData sheetId="1">
        <row r="8">
          <cell r="D8">
            <v>16904265442.9</v>
          </cell>
        </row>
        <row r="9">
          <cell r="D9">
            <v>401943361.49000001</v>
          </cell>
        </row>
        <row r="10">
          <cell r="D10">
            <v>219338.29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16502102743.119999</v>
          </cell>
        </row>
        <row r="15">
          <cell r="D15">
            <v>4439092830.6800003</v>
          </cell>
        </row>
        <row r="16">
          <cell r="D16">
            <v>163288505.03</v>
          </cell>
        </row>
        <row r="17">
          <cell r="D17">
            <v>85456534.290000007</v>
          </cell>
        </row>
        <row r="18">
          <cell r="D18">
            <v>803631495.77999997</v>
          </cell>
        </row>
        <row r="19">
          <cell r="D19">
            <v>16080842.049999997</v>
          </cell>
        </row>
        <row r="20">
          <cell r="D20">
            <v>822512666.02999997</v>
          </cell>
        </row>
        <row r="21">
          <cell r="D21">
            <v>166202536.59</v>
          </cell>
        </row>
        <row r="22">
          <cell r="D22">
            <v>24391409.41</v>
          </cell>
        </row>
        <row r="23">
          <cell r="D23">
            <v>0</v>
          </cell>
        </row>
        <row r="24">
          <cell r="D24">
            <v>2357528841.5</v>
          </cell>
        </row>
        <row r="25">
          <cell r="D25">
            <v>0</v>
          </cell>
        </row>
        <row r="26">
          <cell r="D26">
            <v>12465172612.219999</v>
          </cell>
        </row>
        <row r="27">
          <cell r="D27">
            <v>5021290630.8500004</v>
          </cell>
        </row>
        <row r="28">
          <cell r="D28">
            <v>523455864.01999998</v>
          </cell>
        </row>
        <row r="29">
          <cell r="D29">
            <v>55322.91</v>
          </cell>
        </row>
        <row r="30">
          <cell r="D30">
            <v>4497779443.9200001</v>
          </cell>
        </row>
        <row r="31">
          <cell r="D31">
            <v>1065099826.25</v>
          </cell>
        </row>
        <row r="32">
          <cell r="D32">
            <v>0</v>
          </cell>
        </row>
        <row r="33">
          <cell r="D33">
            <v>1065099826.25</v>
          </cell>
        </row>
        <row r="34">
          <cell r="D34">
            <v>16421363416.82</v>
          </cell>
        </row>
        <row r="35">
          <cell r="D35">
            <v>295485178.14999998</v>
          </cell>
        </row>
        <row r="36">
          <cell r="D36">
            <v>1228754.68</v>
          </cell>
        </row>
        <row r="37">
          <cell r="D37">
            <v>156876160.19</v>
          </cell>
        </row>
        <row r="38">
          <cell r="D38">
            <v>137380263.28</v>
          </cell>
        </row>
        <row r="39">
          <cell r="D39">
            <v>1361806347.8600001</v>
          </cell>
        </row>
        <row r="40">
          <cell r="D40">
            <v>155552297.88999999</v>
          </cell>
        </row>
        <row r="41">
          <cell r="D41">
            <v>1206254049.97</v>
          </cell>
        </row>
        <row r="42">
          <cell r="D42">
            <v>15355042247.109999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15355042247.109999</v>
          </cell>
        </row>
      </sheetData>
      <sheetData sheetId="2">
        <row r="7">
          <cell r="D7">
            <v>-127139937.76000001</v>
          </cell>
        </row>
        <row r="8">
          <cell r="D8">
            <v>21844864875.5</v>
          </cell>
        </row>
        <row r="9">
          <cell r="D9">
            <v>11648158192.24</v>
          </cell>
        </row>
        <row r="10">
          <cell r="D10">
            <v>9173703390.2700005</v>
          </cell>
        </row>
        <row r="11">
          <cell r="D11">
            <v>0</v>
          </cell>
        </row>
        <row r="12">
          <cell r="D12">
            <v>650737438.94000006</v>
          </cell>
        </row>
        <row r="13">
          <cell r="D13">
            <v>0</v>
          </cell>
        </row>
        <row r="14">
          <cell r="D14">
            <v>15498662.379999999</v>
          </cell>
        </row>
        <row r="15">
          <cell r="D15">
            <v>0</v>
          </cell>
        </row>
        <row r="16">
          <cell r="D16">
            <v>3652853.3000000003</v>
          </cell>
        </row>
        <row r="17">
          <cell r="D17">
            <v>0</v>
          </cell>
        </row>
        <row r="18">
          <cell r="D18">
            <v>353114338.37000006</v>
          </cell>
        </row>
        <row r="19">
          <cell r="D19">
            <v>21064963761.07</v>
          </cell>
        </row>
        <row r="20">
          <cell r="D20">
            <v>0</v>
          </cell>
        </row>
        <row r="21">
          <cell r="D21">
            <v>16810373393.52</v>
          </cell>
        </row>
        <row r="22">
          <cell r="D22">
            <v>0</v>
          </cell>
        </row>
        <row r="23">
          <cell r="D23">
            <v>3613067257.6799998</v>
          </cell>
        </row>
        <row r="24">
          <cell r="D24">
            <v>0</v>
          </cell>
        </row>
        <row r="25">
          <cell r="D25">
            <v>205583835.16999999</v>
          </cell>
        </row>
        <row r="26">
          <cell r="D26">
            <v>0</v>
          </cell>
        </row>
        <row r="27">
          <cell r="D27">
            <v>1345423.7999999998</v>
          </cell>
        </row>
        <row r="28">
          <cell r="D28">
            <v>434593850.90000004</v>
          </cell>
        </row>
        <row r="29">
          <cell r="D29">
            <v>652761176.67000198</v>
          </cell>
        </row>
        <row r="30">
          <cell r="D30">
            <v>15355042247.110001</v>
          </cell>
        </row>
        <row r="31">
          <cell r="D31">
            <v>15355042247.110001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16007803423.780003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37" zoomScaleNormal="100" workbookViewId="0">
      <selection activeCell="F53" sqref="F53"/>
    </sheetView>
  </sheetViews>
  <sheetFormatPr defaultColWidth="9.140625" defaultRowHeight="15" x14ac:dyDescent="0.25"/>
  <cols>
    <col min="1" max="1" width="33.28515625" style="1" customWidth="1"/>
    <col min="2" max="2" width="21.42578125" style="1" customWidth="1"/>
    <col min="3" max="3" width="22" style="1" customWidth="1"/>
    <col min="4" max="4" width="36.140625" style="1" customWidth="1"/>
    <col min="5" max="5" width="22.28515625" style="1" customWidth="1"/>
    <col min="6" max="6" width="23.28515625" style="1" customWidth="1"/>
    <col min="7" max="7" width="14.5703125" style="26" customWidth="1"/>
    <col min="8" max="8" width="16" style="26" customWidth="1"/>
    <col min="9" max="9" width="11.85546875" style="1" bestFit="1" customWidth="1"/>
    <col min="10" max="10" width="17" style="1" bestFit="1" customWidth="1"/>
    <col min="11" max="16384" width="9.140625" style="1"/>
  </cols>
  <sheetData>
    <row r="1" spans="1:10" ht="15" customHeight="1" x14ac:dyDescent="0.25">
      <c r="A1" s="52" t="s">
        <v>149</v>
      </c>
      <c r="B1" s="54" t="s">
        <v>146</v>
      </c>
      <c r="C1" s="55"/>
      <c r="D1" s="56"/>
      <c r="E1" s="60" t="s">
        <v>150</v>
      </c>
      <c r="F1" s="61"/>
    </row>
    <row r="2" spans="1:10" x14ac:dyDescent="0.25">
      <c r="A2" s="53"/>
      <c r="B2" s="57"/>
      <c r="C2" s="58"/>
      <c r="D2" s="59"/>
      <c r="E2" s="62"/>
      <c r="F2" s="63"/>
    </row>
    <row r="3" spans="1:10" x14ac:dyDescent="0.25">
      <c r="A3" s="53"/>
      <c r="B3" s="57"/>
      <c r="C3" s="58"/>
      <c r="D3" s="59"/>
      <c r="E3" s="62"/>
      <c r="F3" s="63"/>
    </row>
    <row r="4" spans="1:10" ht="27" customHeight="1" x14ac:dyDescent="0.25">
      <c r="A4" s="53"/>
      <c r="B4" s="57"/>
      <c r="C4" s="58"/>
      <c r="D4" s="59"/>
      <c r="E4" s="62"/>
      <c r="F4" s="63"/>
    </row>
    <row r="5" spans="1:10" x14ac:dyDescent="0.25">
      <c r="A5" s="5" t="s">
        <v>0</v>
      </c>
      <c r="B5" s="67" t="s">
        <v>157</v>
      </c>
      <c r="C5" s="68"/>
      <c r="D5" s="69"/>
      <c r="E5" s="64"/>
      <c r="F5" s="63"/>
    </row>
    <row r="6" spans="1:10" ht="15.75" thickBot="1" x14ac:dyDescent="0.3">
      <c r="A6" s="6" t="s">
        <v>151</v>
      </c>
      <c r="B6" s="70"/>
      <c r="C6" s="71"/>
      <c r="D6" s="72"/>
      <c r="E6" s="65"/>
      <c r="F6" s="66"/>
    </row>
    <row r="7" spans="1:10" ht="22.5" customHeight="1" thickBot="1" x14ac:dyDescent="0.3">
      <c r="A7" s="7" t="s">
        <v>1</v>
      </c>
      <c r="B7" s="7" t="s">
        <v>2</v>
      </c>
      <c r="C7" s="7" t="s">
        <v>3</v>
      </c>
      <c r="D7" s="7" t="s">
        <v>4</v>
      </c>
      <c r="E7" s="7" t="s">
        <v>2</v>
      </c>
      <c r="F7" s="7" t="s">
        <v>3</v>
      </c>
    </row>
    <row r="8" spans="1:10" ht="17.25" customHeight="1" x14ac:dyDescent="0.25">
      <c r="A8" s="8" t="s">
        <v>5</v>
      </c>
      <c r="B8" s="9">
        <f>B9+B10+B20+B21+B25+B26</f>
        <v>17793130837.02</v>
      </c>
      <c r="C8" s="9">
        <f>C9+C10+C20+C21+C25+C26</f>
        <v>18092399388.399998</v>
      </c>
      <c r="D8" s="8" t="s">
        <v>62</v>
      </c>
      <c r="E8" s="9">
        <f>E9+E10+E13+E14</f>
        <v>16007803423.780001</v>
      </c>
      <c r="F8" s="9">
        <f>F9+F10+F13+F14</f>
        <v>16047992070.6</v>
      </c>
      <c r="G8" s="41">
        <f>B8-'[1]Bilans 31.12.2020'!C8</f>
        <v>0</v>
      </c>
      <c r="H8" s="41">
        <f>E8-'[1]Bilans 31.12.2020'!F8</f>
        <v>0</v>
      </c>
      <c r="I8" s="10"/>
      <c r="J8" s="10"/>
    </row>
    <row r="9" spans="1:10" ht="27" customHeight="1" x14ac:dyDescent="0.25">
      <c r="A9" s="11" t="s">
        <v>6</v>
      </c>
      <c r="B9" s="12">
        <v>34861743.82</v>
      </c>
      <c r="C9" s="12">
        <v>32943027.129999999</v>
      </c>
      <c r="D9" s="11" t="s">
        <v>7</v>
      </c>
      <c r="E9" s="12">
        <v>652761176.66999996</v>
      </c>
      <c r="F9" s="12">
        <v>2033160088.25</v>
      </c>
      <c r="G9" s="41">
        <f>B9-'[1]Bilans 31.12.2020'!C9</f>
        <v>0</v>
      </c>
      <c r="H9" s="41">
        <f>E9-'[1]Bilans 31.12.2020'!F9</f>
        <v>0</v>
      </c>
      <c r="I9" s="10"/>
      <c r="J9" s="10"/>
    </row>
    <row r="10" spans="1:10" ht="16.5" customHeight="1" x14ac:dyDescent="0.25">
      <c r="A10" s="11" t="s">
        <v>8</v>
      </c>
      <c r="B10" s="12">
        <f>B11+B18+B19</f>
        <v>11962660682.860001</v>
      </c>
      <c r="C10" s="12">
        <f>C11+C18+C19</f>
        <v>12236472382.809999</v>
      </c>
      <c r="D10" s="11" t="s">
        <v>63</v>
      </c>
      <c r="E10" s="12">
        <f>E11+E12</f>
        <v>15355042247.110001</v>
      </c>
      <c r="F10" s="12">
        <f>F11+F12</f>
        <v>14014831982.35</v>
      </c>
      <c r="G10" s="41">
        <f>B10-'[1]Bilans 31.12.2020'!C10</f>
        <v>0</v>
      </c>
      <c r="H10" s="41">
        <f>E10-'[1]Bilans 31.12.2020'!F10</f>
        <v>0</v>
      </c>
      <c r="I10" s="10"/>
      <c r="J10" s="10"/>
    </row>
    <row r="11" spans="1:10" ht="16.5" customHeight="1" x14ac:dyDescent="0.25">
      <c r="A11" s="11" t="s">
        <v>9</v>
      </c>
      <c r="B11" s="12">
        <f>B12+SUM(B14:B17)</f>
        <v>10462506979.1</v>
      </c>
      <c r="C11" s="12">
        <f>C12+SUM(C14:C17)</f>
        <v>10762286461.33</v>
      </c>
      <c r="D11" s="13" t="s">
        <v>10</v>
      </c>
      <c r="E11" s="14">
        <f>17938996949.04-2583954701.93</f>
        <v>15355042247.110001</v>
      </c>
      <c r="F11" s="14">
        <f>16696151599.08-2681319616.73</f>
        <v>14014831982.35</v>
      </c>
      <c r="G11" s="41">
        <f>B11-'[1]Bilans 31.12.2020'!C11</f>
        <v>0</v>
      </c>
      <c r="H11" s="41">
        <f>E11-'[1]Bilans 31.12.2020'!F11</f>
        <v>0</v>
      </c>
      <c r="I11" s="10"/>
      <c r="J11" s="10"/>
    </row>
    <row r="12" spans="1:10" ht="16.5" customHeight="1" x14ac:dyDescent="0.25">
      <c r="A12" s="13" t="s">
        <v>11</v>
      </c>
      <c r="B12" s="14">
        <v>8103013040.6199999</v>
      </c>
      <c r="C12" s="14">
        <v>8430060996.3500004</v>
      </c>
      <c r="D12" s="13" t="s">
        <v>12</v>
      </c>
      <c r="E12" s="14">
        <f>-2583954701.93+2583954701.93</f>
        <v>0</v>
      </c>
      <c r="F12" s="14">
        <f>-2681319616.73+2681319616.73</f>
        <v>0</v>
      </c>
      <c r="G12" s="41">
        <f>B12-'[1]Bilans 31.12.2020'!C12</f>
        <v>0</v>
      </c>
      <c r="H12" s="41">
        <f>E12-'[1]Bilans 31.12.2020'!F12</f>
        <v>0</v>
      </c>
      <c r="I12" s="10"/>
      <c r="J12" s="10"/>
    </row>
    <row r="13" spans="1:10" ht="75" x14ac:dyDescent="0.25">
      <c r="A13" s="13" t="s">
        <v>13</v>
      </c>
      <c r="B13" s="14">
        <v>193892038.81999999</v>
      </c>
      <c r="C13" s="14">
        <v>176968132.34999999</v>
      </c>
      <c r="D13" s="11" t="s">
        <v>64</v>
      </c>
      <c r="E13" s="12">
        <v>0</v>
      </c>
      <c r="F13" s="12">
        <v>0</v>
      </c>
      <c r="G13" s="41">
        <f>B13-'[1]Bilans 31.12.2020'!C13</f>
        <v>0</v>
      </c>
      <c r="H13" s="41">
        <f>E13-'[1]Bilans 31.12.2020'!F13</f>
        <v>0</v>
      </c>
      <c r="I13" s="10"/>
      <c r="J13" s="10"/>
    </row>
    <row r="14" spans="1:10" ht="30" x14ac:dyDescent="0.25">
      <c r="A14" s="13" t="s">
        <v>14</v>
      </c>
      <c r="B14" s="14">
        <v>2272809432.75</v>
      </c>
      <c r="C14" s="14">
        <v>2246776159.1100001</v>
      </c>
      <c r="D14" s="11" t="s">
        <v>15</v>
      </c>
      <c r="E14" s="12">
        <v>0</v>
      </c>
      <c r="F14" s="12">
        <v>0</v>
      </c>
      <c r="G14" s="41">
        <f>B14-'[1]Bilans 31.12.2020'!C14</f>
        <v>0</v>
      </c>
      <c r="H14" s="41">
        <f>E14-'[1]Bilans 31.12.2020'!F14</f>
        <v>0</v>
      </c>
      <c r="I14" s="10"/>
      <c r="J14" s="10"/>
    </row>
    <row r="15" spans="1:10" ht="30" x14ac:dyDescent="0.25">
      <c r="A15" s="13" t="s">
        <v>16</v>
      </c>
      <c r="B15" s="14">
        <v>47584450.509999998</v>
      </c>
      <c r="C15" s="14">
        <v>43401835.93</v>
      </c>
      <c r="D15" s="11" t="s">
        <v>17</v>
      </c>
      <c r="E15" s="12">
        <v>0</v>
      </c>
      <c r="F15" s="12">
        <v>0</v>
      </c>
      <c r="G15" s="41">
        <f>B15-'[1]Bilans 31.12.2020'!C15</f>
        <v>0</v>
      </c>
      <c r="H15" s="41">
        <f>E15-'[1]Bilans 31.12.2020'!F15</f>
        <v>0</v>
      </c>
      <c r="I15" s="10"/>
      <c r="J15" s="10"/>
    </row>
    <row r="16" spans="1:10" x14ac:dyDescent="0.25">
      <c r="A16" s="13" t="s">
        <v>18</v>
      </c>
      <c r="B16" s="14">
        <v>978616.4</v>
      </c>
      <c r="C16" s="14">
        <v>691635.65</v>
      </c>
      <c r="D16" s="11" t="s">
        <v>19</v>
      </c>
      <c r="E16" s="12">
        <v>0</v>
      </c>
      <c r="F16" s="12">
        <v>0</v>
      </c>
      <c r="G16" s="41">
        <f>B16-'[1]Bilans 31.12.2020'!C16</f>
        <v>0</v>
      </c>
      <c r="H16" s="41">
        <f>E16-'[1]Bilans 31.12.2020'!F16</f>
        <v>0</v>
      </c>
      <c r="I16" s="10"/>
      <c r="J16" s="10"/>
    </row>
    <row r="17" spans="1:10" ht="30" x14ac:dyDescent="0.25">
      <c r="A17" s="13" t="s">
        <v>20</v>
      </c>
      <c r="B17" s="14">
        <v>38121438.82</v>
      </c>
      <c r="C17" s="14">
        <v>41355834.289999999</v>
      </c>
      <c r="D17" s="11" t="s">
        <v>152</v>
      </c>
      <c r="E17" s="15">
        <f>E18+E19+E30+E31</f>
        <v>2418929156.8600001</v>
      </c>
      <c r="F17" s="15">
        <f>F18+F19+F30+F31</f>
        <v>2589894618.6600003</v>
      </c>
      <c r="G17" s="41">
        <f>B17-'[1]Bilans 31.12.2020'!C17</f>
        <v>0</v>
      </c>
      <c r="H17" s="41">
        <f>E17-'[1]Bilans 31.12.2020'!F17</f>
        <v>0</v>
      </c>
      <c r="I17" s="10"/>
      <c r="J17" s="10"/>
    </row>
    <row r="18" spans="1:10" ht="30" x14ac:dyDescent="0.25">
      <c r="A18" s="11" t="s">
        <v>21</v>
      </c>
      <c r="B18" s="12">
        <v>1500153703.76</v>
      </c>
      <c r="C18" s="12">
        <v>1474185921.48</v>
      </c>
      <c r="D18" s="13" t="s">
        <v>153</v>
      </c>
      <c r="E18" s="12">
        <f>394876.34-6321.52</f>
        <v>388554.82</v>
      </c>
      <c r="F18" s="12">
        <f>795933.49-3349.48</f>
        <v>792584.01</v>
      </c>
      <c r="G18" s="41">
        <f>B18-'[1]Bilans 31.12.2020'!C18</f>
        <v>0</v>
      </c>
      <c r="H18" s="41">
        <f>E18-'[1]Bilans 31.12.2020'!F18</f>
        <v>0</v>
      </c>
      <c r="I18" s="10"/>
      <c r="J18" s="10"/>
    </row>
    <row r="19" spans="1:10" ht="32.25" customHeight="1" x14ac:dyDescent="0.25">
      <c r="A19" s="11" t="s">
        <v>22</v>
      </c>
      <c r="B19" s="12">
        <v>0</v>
      </c>
      <c r="C19" s="12">
        <v>0</v>
      </c>
      <c r="D19" s="11" t="s">
        <v>65</v>
      </c>
      <c r="E19" s="16">
        <f>SUM(E20:E27)</f>
        <v>810774821.87000012</v>
      </c>
      <c r="F19" s="16">
        <f>SUM(F20:F27)</f>
        <v>908812084.59000003</v>
      </c>
      <c r="G19" s="41">
        <f>B19-'[1]Bilans 31.12.2020'!C19</f>
        <v>0</v>
      </c>
      <c r="H19" s="41">
        <f>E19-'[1]Bilans 31.12.2020'!F19</f>
        <v>0</v>
      </c>
      <c r="I19" s="10"/>
      <c r="J19" s="10"/>
    </row>
    <row r="20" spans="1:10" x14ac:dyDescent="0.25">
      <c r="A20" s="11" t="s">
        <v>23</v>
      </c>
      <c r="B20" s="12">
        <f>937585901.01-6321.52</f>
        <v>937579579.49000001</v>
      </c>
      <c r="C20" s="12">
        <f>777558083.23-3349.48</f>
        <v>777554733.75</v>
      </c>
      <c r="D20" s="13" t="s">
        <v>66</v>
      </c>
      <c r="E20" s="14">
        <v>91682926.989999995</v>
      </c>
      <c r="F20" s="14">
        <v>113664174.7</v>
      </c>
      <c r="G20" s="41">
        <f>B20-'[1]Bilans 31.12.2020'!C20</f>
        <v>0</v>
      </c>
      <c r="H20" s="41">
        <f>E20-'[1]Bilans 31.12.2020'!F20</f>
        <v>0</v>
      </c>
      <c r="I20" s="10"/>
      <c r="J20" s="10"/>
    </row>
    <row r="21" spans="1:10" ht="30" x14ac:dyDescent="0.25">
      <c r="A21" s="11" t="s">
        <v>24</v>
      </c>
      <c r="B21" s="12">
        <f>SUM(B22:B24)</f>
        <v>4833667417.5100002</v>
      </c>
      <c r="C21" s="12">
        <f>SUM(C22:C24)</f>
        <v>5023935820.1499996</v>
      </c>
      <c r="D21" s="13" t="s">
        <v>67</v>
      </c>
      <c r="E21" s="14">
        <v>12233337.17</v>
      </c>
      <c r="F21" s="14">
        <v>11570817.130000001</v>
      </c>
      <c r="G21" s="41">
        <f>B21-'[1]Bilans 31.12.2020'!C21</f>
        <v>0</v>
      </c>
      <c r="H21" s="41">
        <f>E21-'[1]Bilans 31.12.2020'!F21</f>
        <v>0</v>
      </c>
      <c r="I21" s="10"/>
      <c r="J21" s="10"/>
    </row>
    <row r="22" spans="1:10" ht="30" x14ac:dyDescent="0.25">
      <c r="A22" s="13" t="s">
        <v>25</v>
      </c>
      <c r="B22" s="14">
        <v>4833667417.5100002</v>
      </c>
      <c r="C22" s="14">
        <v>5023935820.1499996</v>
      </c>
      <c r="D22" s="13" t="s">
        <v>26</v>
      </c>
      <c r="E22" s="14">
        <v>46116651.229999997</v>
      </c>
      <c r="F22" s="14">
        <v>45091269.530000001</v>
      </c>
      <c r="G22" s="41">
        <f>B22-'[1]Bilans 31.12.2020'!C22</f>
        <v>0</v>
      </c>
      <c r="H22" s="41">
        <f>E22-'[1]Bilans 31.12.2020'!F22</f>
        <v>0</v>
      </c>
      <c r="I22" s="10"/>
      <c r="J22" s="10"/>
    </row>
    <row r="23" spans="1:10" ht="14.25" customHeight="1" x14ac:dyDescent="0.25">
      <c r="A23" s="13" t="s">
        <v>27</v>
      </c>
      <c r="B23" s="14">
        <v>0</v>
      </c>
      <c r="C23" s="14">
        <v>0</v>
      </c>
      <c r="D23" s="13" t="s">
        <v>28</v>
      </c>
      <c r="E23" s="14">
        <v>41828056.75</v>
      </c>
      <c r="F23" s="14">
        <v>42068657.130000003</v>
      </c>
      <c r="G23" s="41">
        <f>B23-'[1]Bilans 31.12.2020'!C23</f>
        <v>0</v>
      </c>
      <c r="H23" s="41">
        <f>E23-'[1]Bilans 31.12.2020'!F23</f>
        <v>0</v>
      </c>
      <c r="I23" s="10"/>
      <c r="J23" s="10"/>
    </row>
    <row r="24" spans="1:10" ht="30" x14ac:dyDescent="0.25">
      <c r="A24" s="13" t="s">
        <v>29</v>
      </c>
      <c r="B24" s="14">
        <v>0</v>
      </c>
      <c r="C24" s="14">
        <v>0</v>
      </c>
      <c r="D24" s="13" t="s">
        <v>30</v>
      </c>
      <c r="E24" s="14">
        <f>629577634.07-133525106.91</f>
        <v>496052527.16000009</v>
      </c>
      <c r="F24" s="14">
        <f>871844069.53-332371799.35</f>
        <v>539472270.17999995</v>
      </c>
      <c r="G24" s="41">
        <f>B24-'[1]Bilans 31.12.2020'!C24</f>
        <v>0</v>
      </c>
      <c r="H24" s="41">
        <f>E24-'[1]Bilans 31.12.2020'!F24</f>
        <v>0</v>
      </c>
      <c r="I24" s="10"/>
      <c r="J24" s="10"/>
    </row>
    <row r="25" spans="1:10" ht="30" x14ac:dyDescent="0.25">
      <c r="A25" s="11" t="s">
        <v>31</v>
      </c>
      <c r="B25" s="12">
        <v>24361413.34</v>
      </c>
      <c r="C25" s="12">
        <v>21493424.559999999</v>
      </c>
      <c r="D25" s="13" t="s">
        <v>68</v>
      </c>
      <c r="E25" s="14">
        <v>112331166.48</v>
      </c>
      <c r="F25" s="14">
        <v>146599754.81</v>
      </c>
      <c r="G25" s="41">
        <f>B25-'[1]Bilans 31.12.2020'!C25</f>
        <v>0</v>
      </c>
      <c r="H25" s="41">
        <f>E25-'[1]Bilans 31.12.2020'!F25</f>
        <v>0</v>
      </c>
      <c r="I25" s="10"/>
      <c r="J25" s="10"/>
    </row>
    <row r="26" spans="1:10" ht="45" x14ac:dyDescent="0.25">
      <c r="A26" s="11" t="s">
        <v>32</v>
      </c>
      <c r="B26" s="12">
        <v>0</v>
      </c>
      <c r="C26" s="12">
        <v>0</v>
      </c>
      <c r="D26" s="13" t="s">
        <v>33</v>
      </c>
      <c r="E26" s="14">
        <v>2543864.0099999998</v>
      </c>
      <c r="F26" s="14">
        <v>2422801.02</v>
      </c>
      <c r="G26" s="41">
        <f>B26-'[1]Bilans 31.12.2020'!C26</f>
        <v>0</v>
      </c>
      <c r="H26" s="41">
        <f>E26-'[1]Bilans 31.12.2020'!F26</f>
        <v>0</v>
      </c>
      <c r="I26" s="10"/>
      <c r="J26" s="10"/>
    </row>
    <row r="27" spans="1:10" x14ac:dyDescent="0.25">
      <c r="A27" s="11" t="s">
        <v>34</v>
      </c>
      <c r="B27" s="12">
        <f>B28+B33+B39+B47</f>
        <v>633601743.61999989</v>
      </c>
      <c r="C27" s="12">
        <f>C28+C33+C39+C47</f>
        <v>545487300.8599999</v>
      </c>
      <c r="D27" s="13" t="s">
        <v>35</v>
      </c>
      <c r="E27" s="14">
        <f>SUM(E28:E29)</f>
        <v>7986292.0800000001</v>
      </c>
      <c r="F27" s="14">
        <f>SUM(F28:F29)</f>
        <v>7922340.0899999999</v>
      </c>
      <c r="G27" s="41">
        <f>B27-'[1]Bilans 31.12.2020'!C27</f>
        <v>0</v>
      </c>
      <c r="H27" s="41">
        <f>E27-'[1]Bilans 31.12.2020'!F27</f>
        <v>0</v>
      </c>
      <c r="I27" s="10"/>
      <c r="J27" s="10"/>
    </row>
    <row r="28" spans="1:10" ht="30" x14ac:dyDescent="0.25">
      <c r="A28" s="11" t="s">
        <v>36</v>
      </c>
      <c r="B28" s="12">
        <f>SUM(B29:B32)</f>
        <v>2082620.65</v>
      </c>
      <c r="C28" s="12">
        <f>SUM(C29:C32)</f>
        <v>1580847.34</v>
      </c>
      <c r="D28" s="13" t="s">
        <v>37</v>
      </c>
      <c r="E28" s="14">
        <v>7986292.0800000001</v>
      </c>
      <c r="F28" s="14">
        <v>7922340.0899999999</v>
      </c>
      <c r="G28" s="41">
        <f>B28-'[1]Bilans 31.12.2020'!C28</f>
        <v>0</v>
      </c>
      <c r="H28" s="41">
        <f>E28-'[1]Bilans 31.12.2020'!F28</f>
        <v>0</v>
      </c>
      <c r="I28" s="10"/>
      <c r="J28" s="10"/>
    </row>
    <row r="29" spans="1:10" x14ac:dyDescent="0.25">
      <c r="A29" s="13" t="s">
        <v>38</v>
      </c>
      <c r="B29" s="14">
        <v>2077039.24</v>
      </c>
      <c r="C29" s="14">
        <v>1580847.34</v>
      </c>
      <c r="D29" s="13" t="s">
        <v>39</v>
      </c>
      <c r="E29" s="14">
        <v>0</v>
      </c>
      <c r="F29" s="14">
        <v>0</v>
      </c>
      <c r="G29" s="41">
        <f>B29-'[1]Bilans 31.12.2020'!C29</f>
        <v>0</v>
      </c>
      <c r="H29" s="41">
        <f>E29-'[1]Bilans 31.12.2020'!F29</f>
        <v>0</v>
      </c>
      <c r="I29" s="10"/>
      <c r="J29" s="10"/>
    </row>
    <row r="30" spans="1:10" x14ac:dyDescent="0.25">
      <c r="A30" s="13" t="s">
        <v>40</v>
      </c>
      <c r="B30" s="14">
        <v>0</v>
      </c>
      <c r="C30" s="14">
        <v>0</v>
      </c>
      <c r="D30" s="11" t="s">
        <v>41</v>
      </c>
      <c r="E30" s="12">
        <v>1491632969.0599999</v>
      </c>
      <c r="F30" s="12">
        <v>1560184829.8</v>
      </c>
      <c r="G30" s="41">
        <f>B30-'[1]Bilans 31.12.2020'!C30</f>
        <v>0</v>
      </c>
      <c r="H30" s="41">
        <f>E30-'[1]Bilans 31.12.2020'!F30</f>
        <v>0</v>
      </c>
      <c r="I30" s="10"/>
      <c r="J30" s="10"/>
    </row>
    <row r="31" spans="1:10" x14ac:dyDescent="0.25">
      <c r="A31" s="13" t="s">
        <v>42</v>
      </c>
      <c r="B31" s="14">
        <v>5581.41</v>
      </c>
      <c r="C31" s="17">
        <v>0</v>
      </c>
      <c r="D31" s="11" t="s">
        <v>59</v>
      </c>
      <c r="E31" s="12">
        <f>E32+E33</f>
        <v>116132811.11</v>
      </c>
      <c r="F31" s="12">
        <f>F32+F33</f>
        <v>120105120.26000001</v>
      </c>
      <c r="G31" s="41">
        <f>B31-'[1]Bilans 31.12.2020'!C31</f>
        <v>0</v>
      </c>
      <c r="H31" s="41">
        <f>E31-'[1]Bilans 31.12.2020'!F31</f>
        <v>0</v>
      </c>
      <c r="I31" s="10"/>
      <c r="J31" s="10"/>
    </row>
    <row r="32" spans="1:10" ht="30" x14ac:dyDescent="0.25">
      <c r="A32" s="13" t="s">
        <v>43</v>
      </c>
      <c r="B32" s="14">
        <v>0</v>
      </c>
      <c r="C32" s="14">
        <v>0</v>
      </c>
      <c r="D32" s="13" t="s">
        <v>44</v>
      </c>
      <c r="E32" s="14">
        <v>116132811.11</v>
      </c>
      <c r="F32" s="14">
        <v>120105120.26000001</v>
      </c>
      <c r="G32" s="41">
        <f>B32-'[1]Bilans 31.12.2020'!C32</f>
        <v>0</v>
      </c>
      <c r="H32" s="41">
        <f>E32-'[1]Bilans 31.12.2020'!F32</f>
        <v>0</v>
      </c>
      <c r="I32" s="10"/>
      <c r="J32" s="10"/>
    </row>
    <row r="33" spans="1:10" x14ac:dyDescent="0.25">
      <c r="A33" s="11" t="s">
        <v>45</v>
      </c>
      <c r="B33" s="12">
        <f>SUM(B34:B38)</f>
        <v>451306202.16999996</v>
      </c>
      <c r="C33" s="12">
        <f>SUM(C34:C38)</f>
        <v>349398294.03999996</v>
      </c>
      <c r="D33" s="13" t="s">
        <v>69</v>
      </c>
      <c r="E33" s="14">
        <v>0</v>
      </c>
      <c r="F33" s="14">
        <v>0</v>
      </c>
      <c r="G33" s="41">
        <f>B33-'[1]Bilans 31.12.2020'!C33</f>
        <v>0</v>
      </c>
      <c r="H33" s="41">
        <f>E33-'[1]Bilans 31.12.2020'!F33</f>
        <v>0</v>
      </c>
      <c r="I33" s="10"/>
      <c r="J33" s="10"/>
    </row>
    <row r="34" spans="1:10" x14ac:dyDescent="0.25">
      <c r="A34" s="13" t="s">
        <v>46</v>
      </c>
      <c r="B34" s="14">
        <v>5121508.37</v>
      </c>
      <c r="C34" s="14">
        <v>4544055.7</v>
      </c>
      <c r="D34" s="13"/>
      <c r="E34" s="12"/>
      <c r="F34" s="12"/>
      <c r="G34" s="41">
        <f>B34-'[1]Bilans 31.12.2020'!C34</f>
        <v>0</v>
      </c>
      <c r="H34" s="41">
        <f>E34-'[1]Bilans 31.12.2020'!F34</f>
        <v>0</v>
      </c>
      <c r="I34" s="10"/>
      <c r="J34" s="10"/>
    </row>
    <row r="35" spans="1:10" x14ac:dyDescent="0.25">
      <c r="A35" s="13" t="s">
        <v>47</v>
      </c>
      <c r="B35" s="14">
        <v>65680316.659999996</v>
      </c>
      <c r="C35" s="14">
        <v>52533024.710000001</v>
      </c>
      <c r="D35" s="13"/>
      <c r="E35" s="12"/>
      <c r="F35" s="12"/>
      <c r="G35" s="41">
        <f>B35-'[1]Bilans 31.12.2020'!C35</f>
        <v>0</v>
      </c>
      <c r="H35" s="41">
        <f>E35-'[1]Bilans 31.12.2020'!F35</f>
        <v>0</v>
      </c>
      <c r="I35" s="10"/>
      <c r="J35" s="10"/>
    </row>
    <row r="36" spans="1:10" ht="30" x14ac:dyDescent="0.25">
      <c r="A36" s="13" t="s">
        <v>48</v>
      </c>
      <c r="B36" s="14">
        <v>129.99</v>
      </c>
      <c r="C36" s="14">
        <v>129.99</v>
      </c>
      <c r="D36" s="13"/>
      <c r="E36" s="12"/>
      <c r="F36" s="12"/>
      <c r="G36" s="41">
        <f>B36-'[1]Bilans 31.12.2020'!C36</f>
        <v>0</v>
      </c>
      <c r="H36" s="41">
        <f>E36-'[1]Bilans 31.12.2020'!F36</f>
        <v>0</v>
      </c>
      <c r="I36" s="10"/>
      <c r="J36" s="10"/>
    </row>
    <row r="37" spans="1:10" x14ac:dyDescent="0.25">
      <c r="A37" s="13" t="s">
        <v>49</v>
      </c>
      <c r="B37" s="14">
        <f>514022464.7-133525106.91</f>
        <v>380497357.78999996</v>
      </c>
      <c r="C37" s="14">
        <f>624692882.99-332371799.35</f>
        <v>292321083.63999999</v>
      </c>
      <c r="D37" s="11"/>
      <c r="E37" s="12"/>
      <c r="F37" s="12"/>
      <c r="G37" s="41">
        <f>B37-'[1]Bilans 31.12.2020'!C37</f>
        <v>0</v>
      </c>
      <c r="H37" s="41">
        <f>E37-'[1]Bilans 31.12.2020'!F37</f>
        <v>0</v>
      </c>
      <c r="I37" s="10"/>
    </row>
    <row r="38" spans="1:10" ht="45" x14ac:dyDescent="0.25">
      <c r="A38" s="13" t="s">
        <v>50</v>
      </c>
      <c r="B38" s="14">
        <v>6889.36</v>
      </c>
      <c r="C38" s="14">
        <v>0</v>
      </c>
      <c r="D38" s="13"/>
      <c r="E38" s="18"/>
      <c r="F38" s="18"/>
      <c r="G38" s="41">
        <f>B38-'[1]Bilans 31.12.2020'!C38</f>
        <v>0</v>
      </c>
      <c r="H38" s="41">
        <f>E38-'[1]Bilans 31.12.2020'!F38</f>
        <v>0</v>
      </c>
      <c r="I38" s="10"/>
    </row>
    <row r="39" spans="1:10" ht="28.5" customHeight="1" x14ac:dyDescent="0.25">
      <c r="A39" s="11" t="s">
        <v>51</v>
      </c>
      <c r="B39" s="12">
        <f>SUM(B40:B46)</f>
        <v>140824533.05000001</v>
      </c>
      <c r="C39" s="12">
        <f>SUM(C40:C46)</f>
        <v>164333909.23000002</v>
      </c>
      <c r="D39" s="13"/>
      <c r="E39" s="19"/>
      <c r="F39" s="19"/>
      <c r="G39" s="41">
        <f>B39-'[1]Bilans 31.12.2020'!C39</f>
        <v>0</v>
      </c>
      <c r="H39" s="41">
        <f>E39-'[1]Bilans 31.12.2020'!F39</f>
        <v>0</v>
      </c>
      <c r="I39" s="10"/>
    </row>
    <row r="40" spans="1:10" ht="18.75" customHeight="1" x14ac:dyDescent="0.25">
      <c r="A40" s="13" t="s">
        <v>52</v>
      </c>
      <c r="B40" s="14">
        <v>0</v>
      </c>
      <c r="C40" s="14">
        <v>0</v>
      </c>
      <c r="D40" s="13"/>
      <c r="E40" s="19"/>
      <c r="F40" s="19"/>
      <c r="G40" s="41">
        <f>B40-'[1]Bilans 31.12.2020'!C40</f>
        <v>0</v>
      </c>
      <c r="H40" s="41">
        <f>E40-'[1]Bilans 31.12.2020'!F40</f>
        <v>0</v>
      </c>
      <c r="I40" s="10"/>
    </row>
    <row r="41" spans="1:10" ht="31.5" customHeight="1" x14ac:dyDescent="0.25">
      <c r="A41" s="13" t="s">
        <v>53</v>
      </c>
      <c r="B41" s="14">
        <v>25882585.899999999</v>
      </c>
      <c r="C41" s="14">
        <v>17309270.170000002</v>
      </c>
      <c r="D41" s="13"/>
      <c r="E41" s="19"/>
      <c r="F41" s="19"/>
      <c r="G41" s="41">
        <f>B41-'[1]Bilans 31.12.2020'!C41</f>
        <v>0</v>
      </c>
      <c r="H41" s="41">
        <f>E41-'[1]Bilans 31.12.2020'!F41</f>
        <v>0</v>
      </c>
      <c r="I41" s="10"/>
    </row>
    <row r="42" spans="1:10" ht="30" x14ac:dyDescent="0.25">
      <c r="A42" s="13" t="s">
        <v>54</v>
      </c>
      <c r="B42" s="14">
        <v>0</v>
      </c>
      <c r="C42" s="14">
        <v>0</v>
      </c>
      <c r="D42" s="13"/>
      <c r="E42" s="19"/>
      <c r="F42" s="19"/>
      <c r="G42" s="41">
        <f>B42-'[1]Bilans 31.12.2020'!C42</f>
        <v>0</v>
      </c>
      <c r="H42" s="41">
        <f>E42-'[1]Bilans 31.12.2020'!F42</f>
        <v>0</v>
      </c>
      <c r="I42" s="10"/>
    </row>
    <row r="43" spans="1:10" ht="18.75" customHeight="1" x14ac:dyDescent="0.25">
      <c r="A43" s="13" t="s">
        <v>55</v>
      </c>
      <c r="B43" s="18">
        <v>114941947.15000001</v>
      </c>
      <c r="C43" s="18">
        <v>147024639.06</v>
      </c>
      <c r="D43" s="13"/>
      <c r="E43" s="19"/>
      <c r="F43" s="19"/>
      <c r="G43" s="41">
        <f>B43-'[1]Bilans 31.12.2020'!C43</f>
        <v>0</v>
      </c>
      <c r="H43" s="41">
        <f>E43-'[1]Bilans 31.12.2020'!F43</f>
        <v>0</v>
      </c>
      <c r="I43" s="10"/>
    </row>
    <row r="44" spans="1:10" ht="16.5" customHeight="1" x14ac:dyDescent="0.25">
      <c r="A44" s="13" t="s">
        <v>56</v>
      </c>
      <c r="B44" s="14">
        <v>0</v>
      </c>
      <c r="C44" s="14">
        <v>0</v>
      </c>
      <c r="D44" s="13"/>
      <c r="E44" s="19"/>
      <c r="F44" s="19"/>
      <c r="G44" s="41">
        <f>B44-'[1]Bilans 31.12.2020'!C44</f>
        <v>0</v>
      </c>
      <c r="H44" s="41">
        <f>E44-'[1]Bilans 31.12.2020'!F44</f>
        <v>0</v>
      </c>
      <c r="I44" s="10"/>
    </row>
    <row r="45" spans="1:10" ht="18.75" customHeight="1" x14ac:dyDescent="0.25">
      <c r="A45" s="13" t="s">
        <v>57</v>
      </c>
      <c r="B45" s="14">
        <v>0</v>
      </c>
      <c r="C45" s="14">
        <v>0</v>
      </c>
      <c r="D45" s="13"/>
      <c r="E45" s="19"/>
      <c r="F45" s="19"/>
      <c r="G45" s="41">
        <f>B45-'[1]Bilans 31.12.2020'!C45</f>
        <v>0</v>
      </c>
      <c r="H45" s="41">
        <f>E45-'[1]Bilans 31.12.2020'!F45</f>
        <v>0</v>
      </c>
      <c r="I45" s="10"/>
    </row>
    <row r="46" spans="1:10" ht="26.45" customHeight="1" x14ac:dyDescent="0.25">
      <c r="A46" s="13" t="s">
        <v>58</v>
      </c>
      <c r="B46" s="14">
        <v>0</v>
      </c>
      <c r="C46" s="14">
        <v>0</v>
      </c>
      <c r="D46" s="13"/>
      <c r="E46" s="19"/>
      <c r="F46" s="19"/>
      <c r="G46" s="41">
        <f>B46-'[1]Bilans 31.12.2020'!C46</f>
        <v>0</v>
      </c>
      <c r="H46" s="41">
        <f>E46-'[1]Bilans 31.12.2020'!F46</f>
        <v>0</v>
      </c>
      <c r="I46" s="10"/>
    </row>
    <row r="47" spans="1:10" ht="18.75" customHeight="1" thickBot="1" x14ac:dyDescent="0.3">
      <c r="A47" s="20" t="s">
        <v>70</v>
      </c>
      <c r="B47" s="21">
        <v>39388387.75</v>
      </c>
      <c r="C47" s="21">
        <v>30174250.25</v>
      </c>
      <c r="D47" s="22"/>
      <c r="E47" s="23"/>
      <c r="F47" s="23"/>
      <c r="G47" s="41">
        <f>B47-'[1]Bilans 31.12.2020'!C47</f>
        <v>0</v>
      </c>
      <c r="H47" s="41">
        <f>E47-'[1]Bilans 31.12.2020'!F47</f>
        <v>0</v>
      </c>
      <c r="I47" s="10"/>
    </row>
    <row r="48" spans="1:10" ht="17.25" customHeight="1" thickBot="1" x14ac:dyDescent="0.3">
      <c r="A48" s="24" t="s">
        <v>60</v>
      </c>
      <c r="B48" s="25">
        <f>B8+B27</f>
        <v>18426732580.639999</v>
      </c>
      <c r="C48" s="25">
        <f>C8+C27</f>
        <v>18637886689.259998</v>
      </c>
      <c r="D48" s="24" t="s">
        <v>61</v>
      </c>
      <c r="E48" s="25">
        <f>E8+E15+E16+E17</f>
        <v>18426732580.639999</v>
      </c>
      <c r="F48" s="25">
        <f>F8+F15+F16+F17</f>
        <v>18637886689.260002</v>
      </c>
      <c r="G48" s="41">
        <f>B48-'[1]Bilans 31.12.2020'!C48</f>
        <v>0</v>
      </c>
      <c r="H48" s="41">
        <f>E48-'[1]Bilans 31.12.2020'!F48</f>
        <v>0</v>
      </c>
      <c r="I48" s="10"/>
    </row>
    <row r="49" spans="1:6" x14ac:dyDescent="0.25">
      <c r="A49" s="73"/>
      <c r="B49" s="73"/>
      <c r="C49" s="73"/>
      <c r="D49" s="73"/>
      <c r="E49" s="73"/>
      <c r="F49" s="73"/>
    </row>
    <row r="50" spans="1:6" s="4" customFormat="1" x14ac:dyDescent="0.25">
      <c r="A50" s="43"/>
      <c r="B50" s="44"/>
      <c r="C50" s="44"/>
      <c r="D50" s="43"/>
      <c r="E50" s="45">
        <f>E48-B48</f>
        <v>0</v>
      </c>
      <c r="F50" s="45">
        <f>F48-C48</f>
        <v>0</v>
      </c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ht="15" customHeight="1" x14ac:dyDescent="0.25">
      <c r="A53" s="47" t="s">
        <v>158</v>
      </c>
      <c r="B53" s="2"/>
      <c r="C53" s="49">
        <v>44693</v>
      </c>
      <c r="D53" s="49"/>
      <c r="E53" s="2"/>
      <c r="F53" s="48" t="s">
        <v>159</v>
      </c>
    </row>
    <row r="54" spans="1:6" x14ac:dyDescent="0.25">
      <c r="A54" s="46" t="s">
        <v>72</v>
      </c>
      <c r="B54" s="3"/>
      <c r="C54" s="50" t="s">
        <v>71</v>
      </c>
      <c r="D54" s="51"/>
      <c r="E54" s="3"/>
      <c r="F54" s="46" t="s">
        <v>73</v>
      </c>
    </row>
    <row r="55" spans="1:6" x14ac:dyDescent="0.25">
      <c r="A55" s="3"/>
      <c r="E55" s="3"/>
      <c r="F55" s="3"/>
    </row>
    <row r="56" spans="1:6" x14ac:dyDescent="0.25">
      <c r="A56" s="3"/>
      <c r="B56" s="3"/>
      <c r="C56" s="3"/>
      <c r="E56" s="3"/>
    </row>
    <row r="57" spans="1:6" x14ac:dyDescent="0.25">
      <c r="A57" s="27"/>
      <c r="B57" s="3"/>
      <c r="C57" s="3"/>
      <c r="E57" s="3"/>
    </row>
    <row r="58" spans="1:6" x14ac:dyDescent="0.25">
      <c r="A58" s="3"/>
      <c r="B58" s="3"/>
      <c r="C58" s="3"/>
      <c r="E58" s="3"/>
    </row>
    <row r="63" spans="1:6" x14ac:dyDescent="0.25">
      <c r="A63" s="28"/>
    </row>
  </sheetData>
  <mergeCells count="7">
    <mergeCell ref="C53:D53"/>
    <mergeCell ref="C54:D54"/>
    <mergeCell ref="A1:A4"/>
    <mergeCell ref="B1:D4"/>
    <mergeCell ref="E1:F6"/>
    <mergeCell ref="B5:D6"/>
    <mergeCell ref="A49:F49"/>
  </mergeCells>
  <pageMargins left="0.31496062992125984" right="0.31496062992125984" top="0.35433070866141736" bottom="0.35433070866141736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25" zoomScaleNormal="100" workbookViewId="0">
      <selection activeCell="D48" sqref="D48"/>
    </sheetView>
  </sheetViews>
  <sheetFormatPr defaultColWidth="9.140625" defaultRowHeight="15" x14ac:dyDescent="0.25"/>
  <cols>
    <col min="1" max="1" width="35.28515625" style="1" customWidth="1"/>
    <col min="2" max="2" width="29.28515625" style="1" customWidth="1"/>
    <col min="3" max="3" width="29.7109375" style="1" customWidth="1"/>
    <col min="4" max="4" width="26.42578125" style="1" customWidth="1"/>
    <col min="5" max="5" width="27.5703125" style="26" customWidth="1"/>
    <col min="6" max="6" width="9.140625" style="26"/>
    <col min="7" max="7" width="12.7109375" style="26" customWidth="1"/>
    <col min="8" max="9" width="14.42578125" style="1" customWidth="1"/>
    <col min="10" max="16384" width="9.140625" style="1"/>
  </cols>
  <sheetData>
    <row r="1" spans="1:15" ht="29.25" customHeight="1" x14ac:dyDescent="0.25">
      <c r="A1" s="52" t="s">
        <v>149</v>
      </c>
      <c r="B1" s="88" t="s">
        <v>145</v>
      </c>
      <c r="C1" s="89"/>
      <c r="D1" s="52" t="s">
        <v>154</v>
      </c>
    </row>
    <row r="2" spans="1:15" x14ac:dyDescent="0.25">
      <c r="A2" s="53"/>
      <c r="B2" s="90" t="s">
        <v>106</v>
      </c>
      <c r="C2" s="91"/>
      <c r="D2" s="53"/>
    </row>
    <row r="3" spans="1:15" ht="21" customHeight="1" x14ac:dyDescent="0.25">
      <c r="A3" s="53"/>
      <c r="B3" s="90" t="s">
        <v>147</v>
      </c>
      <c r="C3" s="91"/>
      <c r="D3" s="53"/>
    </row>
    <row r="4" spans="1:15" ht="16.899999999999999" customHeight="1" x14ac:dyDescent="0.25">
      <c r="A4" s="53"/>
      <c r="B4" s="90"/>
      <c r="C4" s="91"/>
      <c r="D4" s="53"/>
    </row>
    <row r="5" spans="1:15" x14ac:dyDescent="0.25">
      <c r="A5" s="5" t="s">
        <v>0</v>
      </c>
      <c r="B5" s="67" t="s">
        <v>157</v>
      </c>
      <c r="C5" s="69"/>
      <c r="D5" s="29"/>
    </row>
    <row r="6" spans="1:15" ht="15.75" thickBot="1" x14ac:dyDescent="0.3">
      <c r="A6" s="6" t="s">
        <v>151</v>
      </c>
      <c r="B6" s="70"/>
      <c r="C6" s="72"/>
      <c r="D6" s="30"/>
    </row>
    <row r="7" spans="1:15" ht="31.5" customHeight="1" thickBot="1" x14ac:dyDescent="0.3">
      <c r="A7" s="84"/>
      <c r="B7" s="85"/>
      <c r="C7" s="7" t="s">
        <v>74</v>
      </c>
      <c r="D7" s="31" t="s">
        <v>75</v>
      </c>
      <c r="J7" s="32"/>
      <c r="K7" s="32"/>
      <c r="L7" s="32"/>
      <c r="M7" s="32"/>
      <c r="N7" s="32"/>
      <c r="O7" s="32"/>
    </row>
    <row r="8" spans="1:15" ht="14.25" customHeight="1" x14ac:dyDescent="0.25">
      <c r="A8" s="86" t="s">
        <v>107</v>
      </c>
      <c r="B8" s="87"/>
      <c r="C8" s="33">
        <f>SUM(C9:C14)</f>
        <v>16904265442.9</v>
      </c>
      <c r="D8" s="33">
        <f>SUM(D9:D14)</f>
        <v>19133978237.509998</v>
      </c>
      <c r="E8" s="41">
        <f>C8-'[1]RZiS 31.12.2020'!D8</f>
        <v>0</v>
      </c>
      <c r="F8" s="41"/>
      <c r="G8" s="34"/>
      <c r="H8" s="35"/>
      <c r="I8" s="35"/>
      <c r="J8" s="32"/>
      <c r="K8" s="32"/>
      <c r="L8" s="32"/>
      <c r="M8" s="32"/>
      <c r="N8" s="32"/>
      <c r="O8" s="32"/>
    </row>
    <row r="9" spans="1:15" ht="14.25" customHeight="1" x14ac:dyDescent="0.25">
      <c r="A9" s="78" t="s">
        <v>108</v>
      </c>
      <c r="B9" s="79"/>
      <c r="C9" s="14">
        <v>401943361.49000001</v>
      </c>
      <c r="D9" s="14">
        <f>372963723.66-25091.41</f>
        <v>372938632.25</v>
      </c>
      <c r="E9" s="41">
        <f>C9-'[1]RZiS 31.12.2020'!D9</f>
        <v>0</v>
      </c>
      <c r="F9" s="41"/>
      <c r="G9" s="36"/>
      <c r="H9" s="37"/>
      <c r="I9" s="37"/>
      <c r="J9" s="32"/>
      <c r="K9" s="32"/>
      <c r="L9" s="32"/>
      <c r="M9" s="32"/>
      <c r="N9" s="32"/>
      <c r="O9" s="32"/>
    </row>
    <row r="10" spans="1:15" ht="33.75" customHeight="1" x14ac:dyDescent="0.25">
      <c r="A10" s="78" t="s">
        <v>109</v>
      </c>
      <c r="B10" s="79"/>
      <c r="C10" s="14">
        <v>219338.29</v>
      </c>
      <c r="D10" s="14">
        <v>558531.68000000005</v>
      </c>
      <c r="E10" s="41">
        <f>C10-'[1]RZiS 31.12.2020'!D10</f>
        <v>0</v>
      </c>
      <c r="F10" s="41"/>
      <c r="G10" s="36"/>
      <c r="H10" s="37"/>
      <c r="I10" s="37"/>
      <c r="J10" s="82"/>
      <c r="K10" s="82"/>
      <c r="L10" s="32"/>
      <c r="M10" s="83"/>
      <c r="N10" s="32"/>
      <c r="O10" s="32"/>
    </row>
    <row r="11" spans="1:15" ht="14.25" customHeight="1" x14ac:dyDescent="0.25">
      <c r="A11" s="78" t="s">
        <v>110</v>
      </c>
      <c r="B11" s="79"/>
      <c r="C11" s="14">
        <v>0</v>
      </c>
      <c r="D11" s="14">
        <v>0</v>
      </c>
      <c r="E11" s="41">
        <f>C11-'[1]RZiS 31.12.2020'!D11</f>
        <v>0</v>
      </c>
      <c r="F11" s="41"/>
      <c r="G11" s="38"/>
      <c r="H11" s="39"/>
      <c r="I11" s="39"/>
      <c r="J11" s="32"/>
      <c r="K11" s="32"/>
      <c r="L11" s="32"/>
      <c r="M11" s="83"/>
      <c r="N11" s="32"/>
      <c r="O11" s="32"/>
    </row>
    <row r="12" spans="1:15" ht="14.25" customHeight="1" x14ac:dyDescent="0.25">
      <c r="A12" s="78" t="s">
        <v>111</v>
      </c>
      <c r="B12" s="79"/>
      <c r="C12" s="14">
        <v>0</v>
      </c>
      <c r="D12" s="14">
        <v>0</v>
      </c>
      <c r="E12" s="41">
        <f>C12-'[1]RZiS 31.12.2020'!D12</f>
        <v>0</v>
      </c>
      <c r="F12" s="41"/>
      <c r="G12" s="36"/>
      <c r="H12" s="37"/>
      <c r="I12" s="37"/>
      <c r="J12" s="32"/>
      <c r="K12" s="32"/>
      <c r="L12" s="32"/>
      <c r="M12" s="83"/>
      <c r="N12" s="32"/>
      <c r="O12" s="32"/>
    </row>
    <row r="13" spans="1:15" ht="14.25" customHeight="1" x14ac:dyDescent="0.25">
      <c r="A13" s="78" t="s">
        <v>112</v>
      </c>
      <c r="B13" s="79"/>
      <c r="C13" s="14">
        <v>0</v>
      </c>
      <c r="D13" s="14">
        <v>0</v>
      </c>
      <c r="E13" s="41">
        <f>C13-'[1]RZiS 31.12.2020'!D13</f>
        <v>0</v>
      </c>
      <c r="F13" s="41"/>
      <c r="G13" s="36"/>
      <c r="H13" s="37"/>
      <c r="I13" s="37"/>
      <c r="J13" s="32"/>
      <c r="K13" s="32"/>
      <c r="L13" s="32"/>
      <c r="M13" s="32"/>
      <c r="N13" s="32"/>
      <c r="O13" s="32"/>
    </row>
    <row r="14" spans="1:15" ht="14.25" customHeight="1" x14ac:dyDescent="0.25">
      <c r="A14" s="78" t="s">
        <v>113</v>
      </c>
      <c r="B14" s="79"/>
      <c r="C14" s="14">
        <f>16509115881.4-7013138.28</f>
        <v>16502102743.119999</v>
      </c>
      <c r="D14" s="14">
        <f>18769675334.57-9194260.99</f>
        <v>18760481073.579998</v>
      </c>
      <c r="E14" s="41">
        <f>C14-'[1]RZiS 31.12.2020'!D14</f>
        <v>0</v>
      </c>
      <c r="F14" s="41"/>
      <c r="G14" s="36"/>
      <c r="H14" s="37"/>
      <c r="I14" s="37"/>
      <c r="J14" s="32"/>
      <c r="K14" s="32"/>
      <c r="L14" s="32"/>
      <c r="M14" s="32"/>
      <c r="N14" s="32"/>
      <c r="O14" s="32"/>
    </row>
    <row r="15" spans="1:15" ht="14.25" customHeight="1" x14ac:dyDescent="0.25">
      <c r="A15" s="76" t="s">
        <v>114</v>
      </c>
      <c r="B15" s="77"/>
      <c r="C15" s="12">
        <f>SUM(C16:C25)</f>
        <v>4439092830.6800003</v>
      </c>
      <c r="D15" s="12">
        <f>SUM(D16:D25)</f>
        <v>4499973249.5200005</v>
      </c>
      <c r="E15" s="41">
        <f>C15-'[1]RZiS 31.12.2020'!D15</f>
        <v>0</v>
      </c>
      <c r="F15" s="41"/>
      <c r="G15" s="34"/>
      <c r="H15" s="35"/>
      <c r="I15" s="35"/>
      <c r="J15" s="32"/>
      <c r="K15" s="32"/>
      <c r="L15" s="32"/>
      <c r="M15" s="32"/>
      <c r="N15" s="32"/>
      <c r="O15" s="32"/>
    </row>
    <row r="16" spans="1:15" x14ac:dyDescent="0.25">
      <c r="A16" s="78" t="s">
        <v>115</v>
      </c>
      <c r="B16" s="79"/>
      <c r="C16" s="14">
        <v>163288505.03</v>
      </c>
      <c r="D16" s="14">
        <v>169931172.59</v>
      </c>
      <c r="E16" s="41">
        <f>C16-'[1]RZiS 31.12.2020'!D16</f>
        <v>0</v>
      </c>
      <c r="F16" s="41"/>
      <c r="G16" s="36"/>
      <c r="H16" s="37"/>
      <c r="I16" s="37"/>
      <c r="J16" s="32"/>
      <c r="K16" s="32"/>
      <c r="L16" s="32"/>
      <c r="M16" s="32"/>
      <c r="N16" s="32"/>
      <c r="O16" s="32"/>
    </row>
    <row r="17" spans="1:15" x14ac:dyDescent="0.25">
      <c r="A17" s="78" t="s">
        <v>116</v>
      </c>
      <c r="B17" s="79"/>
      <c r="C17" s="14">
        <v>85456534.290000007</v>
      </c>
      <c r="D17" s="14">
        <v>51012564.670000002</v>
      </c>
      <c r="E17" s="41">
        <f>C17-'[1]RZiS 31.12.2020'!D17</f>
        <v>0</v>
      </c>
      <c r="F17" s="41"/>
      <c r="G17" s="36"/>
      <c r="H17" s="37"/>
      <c r="I17" s="37"/>
      <c r="J17" s="32"/>
      <c r="K17" s="32"/>
      <c r="L17" s="32"/>
      <c r="M17" s="32"/>
      <c r="N17" s="32"/>
      <c r="O17" s="32"/>
    </row>
    <row r="18" spans="1:15" x14ac:dyDescent="0.25">
      <c r="A18" s="78" t="s">
        <v>117</v>
      </c>
      <c r="B18" s="79"/>
      <c r="C18" s="14">
        <v>803631495.77999997</v>
      </c>
      <c r="D18" s="14">
        <f>932221172.6-31681.71</f>
        <v>932189490.88999999</v>
      </c>
      <c r="E18" s="41">
        <f>C18-'[1]RZiS 31.12.2020'!D18</f>
        <v>0</v>
      </c>
      <c r="F18" s="41"/>
      <c r="G18" s="36"/>
      <c r="H18" s="37"/>
      <c r="I18" s="37"/>
      <c r="J18" s="32"/>
      <c r="K18" s="32"/>
      <c r="L18" s="32"/>
      <c r="M18" s="32"/>
      <c r="N18" s="32"/>
      <c r="O18" s="32"/>
    </row>
    <row r="19" spans="1:15" x14ac:dyDescent="0.25">
      <c r="A19" s="78" t="s">
        <v>118</v>
      </c>
      <c r="B19" s="79"/>
      <c r="C19" s="14">
        <f>23093980.33-7013138.28</f>
        <v>16080842.049999997</v>
      </c>
      <c r="D19" s="14">
        <f>22707538.54-9164167.48</f>
        <v>13543371.059999999</v>
      </c>
      <c r="E19" s="41">
        <f>C19-'[1]RZiS 31.12.2020'!D19</f>
        <v>0</v>
      </c>
      <c r="F19" s="41"/>
      <c r="G19" s="36"/>
      <c r="H19" s="37"/>
      <c r="I19" s="37"/>
      <c r="J19" s="32"/>
      <c r="K19" s="32"/>
      <c r="L19" s="32"/>
      <c r="M19" s="32"/>
      <c r="N19" s="32"/>
      <c r="O19" s="32"/>
    </row>
    <row r="20" spans="1:15" x14ac:dyDescent="0.25">
      <c r="A20" s="78" t="s">
        <v>119</v>
      </c>
      <c r="B20" s="79"/>
      <c r="C20" s="14">
        <v>822512666.02999997</v>
      </c>
      <c r="D20" s="14">
        <v>829736509.66999996</v>
      </c>
      <c r="E20" s="41">
        <f>C20-'[1]RZiS 31.12.2020'!D20</f>
        <v>0</v>
      </c>
      <c r="F20" s="41"/>
      <c r="G20" s="36"/>
      <c r="H20" s="37"/>
      <c r="I20" s="37"/>
    </row>
    <row r="21" spans="1:15" ht="14.25" customHeight="1" x14ac:dyDescent="0.25">
      <c r="A21" s="78" t="s">
        <v>120</v>
      </c>
      <c r="B21" s="79"/>
      <c r="C21" s="14">
        <v>166202536.59</v>
      </c>
      <c r="D21" s="14">
        <v>171465630.80000001</v>
      </c>
      <c r="E21" s="41">
        <f>C21-'[1]RZiS 31.12.2020'!D21</f>
        <v>0</v>
      </c>
      <c r="F21" s="41"/>
      <c r="G21" s="36"/>
      <c r="H21" s="37"/>
      <c r="I21" s="37"/>
    </row>
    <row r="22" spans="1:15" x14ac:dyDescent="0.25">
      <c r="A22" s="78" t="s">
        <v>121</v>
      </c>
      <c r="B22" s="79"/>
      <c r="C22" s="14">
        <v>24391409.41</v>
      </c>
      <c r="D22" s="14">
        <v>28175682.940000001</v>
      </c>
      <c r="E22" s="41">
        <f>C22-'[1]RZiS 31.12.2020'!D22</f>
        <v>0</v>
      </c>
      <c r="F22" s="41"/>
      <c r="G22" s="36"/>
      <c r="H22" s="37"/>
      <c r="I22" s="37"/>
    </row>
    <row r="23" spans="1:15" ht="14.25" customHeight="1" x14ac:dyDescent="0.25">
      <c r="A23" s="78" t="s">
        <v>122</v>
      </c>
      <c r="B23" s="79"/>
      <c r="C23" s="14">
        <v>0</v>
      </c>
      <c r="D23" s="14">
        <v>0</v>
      </c>
      <c r="E23" s="41">
        <f>C23-'[1]RZiS 31.12.2020'!D23</f>
        <v>0</v>
      </c>
      <c r="F23" s="41"/>
      <c r="G23" s="36"/>
      <c r="H23" s="37"/>
      <c r="I23" s="37"/>
    </row>
    <row r="24" spans="1:15" ht="14.25" customHeight="1" x14ac:dyDescent="0.25">
      <c r="A24" s="78" t="s">
        <v>123</v>
      </c>
      <c r="B24" s="79"/>
      <c r="C24" s="14">
        <v>2357528841.5</v>
      </c>
      <c r="D24" s="14">
        <f>2303943930.11-25103.21</f>
        <v>2303918826.9000001</v>
      </c>
      <c r="E24" s="41">
        <f>C24-'[1]RZiS 31.12.2020'!D24</f>
        <v>0</v>
      </c>
      <c r="F24" s="41"/>
      <c r="G24" s="36"/>
      <c r="H24" s="37"/>
      <c r="I24" s="37"/>
    </row>
    <row r="25" spans="1:15" x14ac:dyDescent="0.25">
      <c r="A25" s="78" t="s">
        <v>124</v>
      </c>
      <c r="B25" s="79"/>
      <c r="C25" s="14">
        <v>0</v>
      </c>
      <c r="D25" s="14">
        <v>0</v>
      </c>
      <c r="E25" s="41">
        <f>C25-'[1]RZiS 31.12.2020'!D25</f>
        <v>0</v>
      </c>
      <c r="F25" s="41"/>
      <c r="G25" s="36"/>
      <c r="H25" s="37"/>
      <c r="I25" s="37"/>
    </row>
    <row r="26" spans="1:15" ht="14.25" customHeight="1" x14ac:dyDescent="0.25">
      <c r="A26" s="76" t="s">
        <v>125</v>
      </c>
      <c r="B26" s="77"/>
      <c r="C26" s="12">
        <f>C8-C15</f>
        <v>12465172612.219999</v>
      </c>
      <c r="D26" s="12">
        <f>D8-D15</f>
        <v>14634004987.989998</v>
      </c>
      <c r="E26" s="41">
        <f>C26-'[1]RZiS 31.12.2020'!D26</f>
        <v>0</v>
      </c>
      <c r="F26" s="41"/>
      <c r="G26" s="34"/>
      <c r="H26" s="35"/>
      <c r="I26" s="35"/>
    </row>
    <row r="27" spans="1:15" ht="14.25" customHeight="1" x14ac:dyDescent="0.25">
      <c r="A27" s="76" t="s">
        <v>126</v>
      </c>
      <c r="B27" s="77"/>
      <c r="C27" s="12">
        <f>SUM(C28:C30)</f>
        <v>5021290630.8500004</v>
      </c>
      <c r="D27" s="12">
        <f>SUM(D28:D30)</f>
        <v>868784399.58000004</v>
      </c>
      <c r="E27" s="41">
        <f>C27-'[1]RZiS 31.12.2020'!D27</f>
        <v>0</v>
      </c>
      <c r="F27" s="41"/>
      <c r="G27" s="34"/>
      <c r="H27" s="35"/>
      <c r="I27" s="35"/>
    </row>
    <row r="28" spans="1:15" ht="14.25" customHeight="1" x14ac:dyDescent="0.25">
      <c r="A28" s="78" t="s">
        <v>127</v>
      </c>
      <c r="B28" s="79"/>
      <c r="C28" s="14">
        <v>523455864.01999998</v>
      </c>
      <c r="D28" s="14">
        <v>306288592.57999998</v>
      </c>
      <c r="E28" s="41">
        <f>C28-'[1]RZiS 31.12.2020'!D28</f>
        <v>0</v>
      </c>
      <c r="F28" s="41"/>
      <c r="G28" s="36"/>
      <c r="H28" s="37"/>
      <c r="I28" s="37"/>
    </row>
    <row r="29" spans="1:15" x14ac:dyDescent="0.25">
      <c r="A29" s="78" t="s">
        <v>128</v>
      </c>
      <c r="B29" s="79"/>
      <c r="C29" s="14">
        <v>55322.91</v>
      </c>
      <c r="D29" s="14">
        <v>350863.81</v>
      </c>
      <c r="E29" s="41">
        <f>C29-'[1]RZiS 31.12.2020'!D29</f>
        <v>0</v>
      </c>
      <c r="F29" s="41"/>
      <c r="G29" s="38"/>
      <c r="H29" s="39"/>
      <c r="I29" s="39"/>
    </row>
    <row r="30" spans="1:15" x14ac:dyDescent="0.25">
      <c r="A30" s="78" t="s">
        <v>129</v>
      </c>
      <c r="B30" s="79"/>
      <c r="C30" s="14">
        <v>4497779443.9200001</v>
      </c>
      <c r="D30" s="14">
        <f>562146543.19-1600</f>
        <v>562144943.19000006</v>
      </c>
      <c r="E30" s="41">
        <f>C30-'[1]RZiS 31.12.2020'!D30</f>
        <v>0</v>
      </c>
      <c r="F30" s="41"/>
      <c r="G30" s="36"/>
      <c r="H30" s="37"/>
      <c r="I30" s="37"/>
    </row>
    <row r="31" spans="1:15" x14ac:dyDescent="0.25">
      <c r="A31" s="76" t="s">
        <v>130</v>
      </c>
      <c r="B31" s="77"/>
      <c r="C31" s="12">
        <f>SUM(C32:C33)</f>
        <v>1065099826.25</v>
      </c>
      <c r="D31" s="12">
        <f>SUM(D32:D33)</f>
        <v>869310357.64999998</v>
      </c>
      <c r="E31" s="41">
        <f>C31-'[1]RZiS 31.12.2020'!D31</f>
        <v>0</v>
      </c>
      <c r="F31" s="41"/>
      <c r="G31" s="34"/>
      <c r="H31" s="35"/>
      <c r="I31" s="35"/>
    </row>
    <row r="32" spans="1:15" ht="47.25" customHeight="1" x14ac:dyDescent="0.25">
      <c r="A32" s="78" t="s">
        <v>131</v>
      </c>
      <c r="B32" s="79"/>
      <c r="C32" s="14">
        <v>0</v>
      </c>
      <c r="D32" s="14">
        <v>0</v>
      </c>
      <c r="E32" s="41">
        <f>C32-'[1]RZiS 31.12.2020'!D32</f>
        <v>0</v>
      </c>
      <c r="F32" s="41"/>
      <c r="G32" s="36"/>
      <c r="H32" s="37"/>
      <c r="I32" s="37"/>
    </row>
    <row r="33" spans="1:9" x14ac:dyDescent="0.25">
      <c r="A33" s="78" t="s">
        <v>132</v>
      </c>
      <c r="B33" s="79"/>
      <c r="C33" s="14">
        <v>1065099826.25</v>
      </c>
      <c r="D33" s="14">
        <v>869310357.64999998</v>
      </c>
      <c r="E33" s="41">
        <f>C33-'[1]RZiS 31.12.2020'!D33</f>
        <v>0</v>
      </c>
      <c r="F33" s="41"/>
      <c r="G33" s="36"/>
      <c r="H33" s="37"/>
      <c r="I33" s="37"/>
    </row>
    <row r="34" spans="1:9" ht="14.25" customHeight="1" x14ac:dyDescent="0.25">
      <c r="A34" s="76" t="s">
        <v>133</v>
      </c>
      <c r="B34" s="77"/>
      <c r="C34" s="12">
        <f>C26+C27-C31</f>
        <v>16421363416.82</v>
      </c>
      <c r="D34" s="12">
        <f>D26+D27-D31</f>
        <v>14633479029.919998</v>
      </c>
      <c r="E34" s="41">
        <f>C34-'[1]RZiS 31.12.2020'!D34</f>
        <v>0</v>
      </c>
      <c r="F34" s="41"/>
      <c r="G34" s="34"/>
      <c r="H34" s="35"/>
      <c r="I34" s="35"/>
    </row>
    <row r="35" spans="1:9" x14ac:dyDescent="0.25">
      <c r="A35" s="76" t="s">
        <v>134</v>
      </c>
      <c r="B35" s="77"/>
      <c r="C35" s="12">
        <f>SUM(C36:C38)</f>
        <v>295485178.14999998</v>
      </c>
      <c r="D35" s="12">
        <f>SUM(D36:D38)</f>
        <v>211468716.25</v>
      </c>
      <c r="E35" s="41">
        <f>C35-'[1]RZiS 31.12.2020'!D35</f>
        <v>0</v>
      </c>
      <c r="F35" s="41"/>
      <c r="G35" s="34"/>
      <c r="H35" s="35"/>
      <c r="I35" s="35"/>
    </row>
    <row r="36" spans="1:9" x14ac:dyDescent="0.25">
      <c r="A36" s="78" t="s">
        <v>135</v>
      </c>
      <c r="B36" s="79"/>
      <c r="C36" s="14">
        <v>1228754.68</v>
      </c>
      <c r="D36" s="14">
        <v>182289.02</v>
      </c>
      <c r="E36" s="41">
        <f>C36-'[1]RZiS 31.12.2020'!D36</f>
        <v>0</v>
      </c>
      <c r="F36" s="41"/>
      <c r="G36" s="36"/>
      <c r="H36" s="37"/>
      <c r="I36" s="37"/>
    </row>
    <row r="37" spans="1:9" x14ac:dyDescent="0.25">
      <c r="A37" s="78" t="s">
        <v>136</v>
      </c>
      <c r="B37" s="79"/>
      <c r="C37" s="14">
        <v>156876160.19</v>
      </c>
      <c r="D37" s="14">
        <v>51744616.020000003</v>
      </c>
      <c r="E37" s="41">
        <f>C37-'[1]RZiS 31.12.2020'!D37</f>
        <v>0</v>
      </c>
      <c r="F37" s="41"/>
      <c r="G37" s="36"/>
      <c r="H37" s="37"/>
      <c r="I37" s="37"/>
    </row>
    <row r="38" spans="1:9" x14ac:dyDescent="0.25">
      <c r="A38" s="78" t="s">
        <v>137</v>
      </c>
      <c r="B38" s="79"/>
      <c r="C38" s="14">
        <v>137380263.28</v>
      </c>
      <c r="D38" s="14">
        <v>159541811.21000001</v>
      </c>
      <c r="E38" s="41">
        <f>C38-'[1]RZiS 31.12.2020'!D38</f>
        <v>0</v>
      </c>
      <c r="F38" s="41"/>
      <c r="G38" s="36"/>
      <c r="H38" s="37"/>
      <c r="I38" s="37"/>
    </row>
    <row r="39" spans="1:9" x14ac:dyDescent="0.25">
      <c r="A39" s="76" t="s">
        <v>138</v>
      </c>
      <c r="B39" s="77"/>
      <c r="C39" s="12">
        <f>SUM(C40:C41)</f>
        <v>1361806347.8600001</v>
      </c>
      <c r="D39" s="12">
        <f>SUM(D40:D41)</f>
        <v>830115763.81999993</v>
      </c>
      <c r="E39" s="41">
        <f>C39-'[1]RZiS 31.12.2020'!D39</f>
        <v>0</v>
      </c>
      <c r="F39" s="41"/>
      <c r="G39" s="34"/>
      <c r="H39" s="35"/>
      <c r="I39" s="35"/>
    </row>
    <row r="40" spans="1:9" x14ac:dyDescent="0.25">
      <c r="A40" s="78" t="s">
        <v>139</v>
      </c>
      <c r="B40" s="79"/>
      <c r="C40" s="14">
        <v>155552297.88999999</v>
      </c>
      <c r="D40" s="14">
        <v>129794369.42</v>
      </c>
      <c r="E40" s="41">
        <f>C40-'[1]RZiS 31.12.2020'!D40</f>
        <v>0</v>
      </c>
      <c r="F40" s="41"/>
      <c r="G40" s="36"/>
      <c r="H40" s="37"/>
      <c r="I40" s="37"/>
    </row>
    <row r="41" spans="1:9" x14ac:dyDescent="0.25">
      <c r="A41" s="78" t="s">
        <v>140</v>
      </c>
      <c r="B41" s="79"/>
      <c r="C41" s="14">
        <v>1206254049.97</v>
      </c>
      <c r="D41" s="14">
        <v>700321394.39999998</v>
      </c>
      <c r="E41" s="41">
        <f>C41-'[1]RZiS 31.12.2020'!D41</f>
        <v>0</v>
      </c>
      <c r="F41" s="41"/>
      <c r="G41" s="36"/>
      <c r="H41" s="37"/>
      <c r="I41" s="37"/>
    </row>
    <row r="42" spans="1:9" ht="14.25" customHeight="1" x14ac:dyDescent="0.25">
      <c r="A42" s="76" t="s">
        <v>141</v>
      </c>
      <c r="B42" s="77"/>
      <c r="C42" s="12">
        <f>C34+C35-C39</f>
        <v>15355042247.109999</v>
      </c>
      <c r="D42" s="12">
        <f>D34+D35-D39</f>
        <v>14014831982.349998</v>
      </c>
      <c r="E42" s="41">
        <f>C42-'[1]RZiS 31.12.2020'!D42</f>
        <v>0</v>
      </c>
      <c r="F42" s="41"/>
      <c r="G42" s="34"/>
      <c r="H42" s="35"/>
      <c r="I42" s="35"/>
    </row>
    <row r="43" spans="1:9" x14ac:dyDescent="0.25">
      <c r="A43" s="76" t="s">
        <v>142</v>
      </c>
      <c r="B43" s="77"/>
      <c r="C43" s="14">
        <v>0</v>
      </c>
      <c r="D43" s="14">
        <v>0</v>
      </c>
      <c r="E43" s="41">
        <f>C43-'[1]RZiS 31.12.2020'!D43</f>
        <v>0</v>
      </c>
      <c r="F43" s="41"/>
      <c r="G43" s="36"/>
      <c r="H43" s="37"/>
      <c r="I43" s="37"/>
    </row>
    <row r="44" spans="1:9" ht="28.5" customHeight="1" thickBot="1" x14ac:dyDescent="0.3">
      <c r="A44" s="80" t="s">
        <v>143</v>
      </c>
      <c r="B44" s="81"/>
      <c r="C44" s="40">
        <v>0</v>
      </c>
      <c r="D44" s="40">
        <v>0</v>
      </c>
      <c r="E44" s="41">
        <f>C44-'[1]RZiS 31.12.2020'!D44</f>
        <v>0</v>
      </c>
      <c r="F44" s="41"/>
      <c r="G44" s="38"/>
      <c r="H44" s="39"/>
      <c r="I44" s="35"/>
    </row>
    <row r="45" spans="1:9" ht="15.75" thickBot="1" x14ac:dyDescent="0.3">
      <c r="A45" s="74" t="s">
        <v>144</v>
      </c>
      <c r="B45" s="75"/>
      <c r="C45" s="25">
        <f>C42-C43-C44</f>
        <v>15355042247.109999</v>
      </c>
      <c r="D45" s="25">
        <f>D42-D43-D44</f>
        <v>14014831982.349998</v>
      </c>
      <c r="E45" s="41">
        <f>C45-'[1]RZiS 31.12.2020'!D45</f>
        <v>0</v>
      </c>
      <c r="F45" s="41">
        <f>C45-'Bilans 31.12.2021'!E10</f>
        <v>0</v>
      </c>
      <c r="G45" s="41">
        <f>D45-'Bilans 31.12.2021'!F10</f>
        <v>0</v>
      </c>
      <c r="H45" s="35"/>
      <c r="I45" s="35"/>
    </row>
    <row r="46" spans="1:9" x14ac:dyDescent="0.25">
      <c r="A46" s="73"/>
      <c r="B46" s="73"/>
      <c r="C46" s="73"/>
      <c r="D46" s="73"/>
      <c r="E46" s="41"/>
    </row>
    <row r="47" spans="1:9" x14ac:dyDescent="0.25">
      <c r="A47" s="3"/>
      <c r="B47" s="3"/>
      <c r="C47" s="3"/>
      <c r="D47" s="3"/>
    </row>
    <row r="48" spans="1:9" x14ac:dyDescent="0.25">
      <c r="A48" s="47" t="s">
        <v>158</v>
      </c>
      <c r="B48" s="49">
        <v>44693</v>
      </c>
      <c r="C48" s="49"/>
      <c r="D48" s="48" t="s">
        <v>159</v>
      </c>
    </row>
    <row r="49" spans="1:4" x14ac:dyDescent="0.25">
      <c r="A49" s="46" t="s">
        <v>72</v>
      </c>
      <c r="B49" s="50" t="s">
        <v>104</v>
      </c>
      <c r="C49" s="50"/>
      <c r="D49" s="46" t="s">
        <v>73</v>
      </c>
    </row>
    <row r="50" spans="1:4" x14ac:dyDescent="0.25">
      <c r="A50" s="47"/>
      <c r="B50" s="3"/>
      <c r="C50" s="3"/>
      <c r="D50" s="3"/>
    </row>
    <row r="51" spans="1:4" x14ac:dyDescent="0.25">
      <c r="A51" s="3"/>
      <c r="B51" s="3"/>
      <c r="C51" s="3"/>
      <c r="D51" s="3"/>
    </row>
    <row r="53" spans="1:4" x14ac:dyDescent="0.25">
      <c r="A53" s="42"/>
      <c r="C53" s="41">
        <f>C45-'Bilans 31.12.2021'!E10</f>
        <v>0</v>
      </c>
      <c r="D53" s="41">
        <f>D45-'Bilans 31.12.2021'!F10</f>
        <v>0</v>
      </c>
    </row>
    <row r="56" spans="1:4" x14ac:dyDescent="0.25">
      <c r="A56" s="10"/>
    </row>
    <row r="57" spans="1:4" x14ac:dyDescent="0.25">
      <c r="A57" s="10"/>
    </row>
  </sheetData>
  <mergeCells count="51">
    <mergeCell ref="A1:A4"/>
    <mergeCell ref="B1:C1"/>
    <mergeCell ref="D1:D4"/>
    <mergeCell ref="B2:C2"/>
    <mergeCell ref="B3:C3"/>
    <mergeCell ref="B4:C4"/>
    <mergeCell ref="A14:B14"/>
    <mergeCell ref="B5:C6"/>
    <mergeCell ref="A7:B7"/>
    <mergeCell ref="A8:B8"/>
    <mergeCell ref="A9:B9"/>
    <mergeCell ref="A10:B10"/>
    <mergeCell ref="J10:K10"/>
    <mergeCell ref="M10:M12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5:B45"/>
    <mergeCell ref="A46:D46"/>
    <mergeCell ref="B48:C48"/>
    <mergeCell ref="B49:C49"/>
    <mergeCell ref="A39:B39"/>
    <mergeCell ref="A40:B40"/>
    <mergeCell ref="A41:B41"/>
    <mergeCell ref="A42:B42"/>
    <mergeCell ref="A43:B43"/>
    <mergeCell ref="A44:B44"/>
  </mergeCells>
  <pageMargins left="0.31496062992125984" right="0.31496062992125984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9" zoomScaleNormal="100" workbookViewId="0">
      <selection activeCell="D45" sqref="D45"/>
    </sheetView>
  </sheetViews>
  <sheetFormatPr defaultColWidth="9.140625" defaultRowHeight="15" x14ac:dyDescent="0.25"/>
  <cols>
    <col min="1" max="1" width="32.5703125" style="1" customWidth="1"/>
    <col min="2" max="2" width="29.85546875" style="1" customWidth="1"/>
    <col min="3" max="3" width="24" style="1" customWidth="1"/>
    <col min="4" max="4" width="23.28515625" style="1" customWidth="1"/>
    <col min="5" max="7" width="17" style="26" bestFit="1" customWidth="1"/>
    <col min="8" max="8" width="9.140625" style="4"/>
    <col min="9" max="16384" width="9.140625" style="1"/>
  </cols>
  <sheetData>
    <row r="1" spans="1:7" ht="13.9" customHeight="1" x14ac:dyDescent="0.25">
      <c r="A1" s="52" t="s">
        <v>155</v>
      </c>
      <c r="B1" s="96" t="s">
        <v>105</v>
      </c>
      <c r="C1" s="97"/>
      <c r="D1" s="52" t="s">
        <v>156</v>
      </c>
    </row>
    <row r="2" spans="1:7" x14ac:dyDescent="0.25">
      <c r="A2" s="53"/>
      <c r="B2" s="98"/>
      <c r="C2" s="99"/>
      <c r="D2" s="53"/>
    </row>
    <row r="3" spans="1:7" ht="60" customHeight="1" x14ac:dyDescent="0.25">
      <c r="A3" s="53"/>
      <c r="B3" s="100" t="s">
        <v>148</v>
      </c>
      <c r="C3" s="101"/>
      <c r="D3" s="53"/>
    </row>
    <row r="4" spans="1:7" x14ac:dyDescent="0.25">
      <c r="A4" s="5" t="s">
        <v>0</v>
      </c>
      <c r="B4" s="67" t="s">
        <v>157</v>
      </c>
      <c r="C4" s="69"/>
      <c r="D4" s="102"/>
    </row>
    <row r="5" spans="1:7" ht="15.75" thickBot="1" x14ac:dyDescent="0.3">
      <c r="A5" s="6" t="s">
        <v>151</v>
      </c>
      <c r="B5" s="70"/>
      <c r="C5" s="72"/>
      <c r="D5" s="103"/>
    </row>
    <row r="6" spans="1:7" ht="30.75" thickBot="1" x14ac:dyDescent="0.3">
      <c r="A6" s="84"/>
      <c r="B6" s="85"/>
      <c r="C6" s="7" t="s">
        <v>74</v>
      </c>
      <c r="D6" s="31" t="s">
        <v>75</v>
      </c>
    </row>
    <row r="7" spans="1:7" x14ac:dyDescent="0.25">
      <c r="A7" s="86" t="s">
        <v>76</v>
      </c>
      <c r="B7" s="87"/>
      <c r="C7" s="33">
        <v>-127139937.76000001</v>
      </c>
      <c r="D7" s="33">
        <v>652761176.66999996</v>
      </c>
      <c r="E7" s="41">
        <f>C7-'[1]ZZwFJ 31.12.2020'!D7</f>
        <v>0</v>
      </c>
      <c r="F7" s="41">
        <f>D7-C29</f>
        <v>-2.0265579223632813E-6</v>
      </c>
      <c r="G7" s="41"/>
    </row>
    <row r="8" spans="1:7" x14ac:dyDescent="0.25">
      <c r="A8" s="76" t="s">
        <v>77</v>
      </c>
      <c r="B8" s="77"/>
      <c r="C8" s="12">
        <f>SUM(C9:C18)</f>
        <v>21844864875.5</v>
      </c>
      <c r="D8" s="12">
        <f>SUM(D9:D18)</f>
        <v>25443039937.120003</v>
      </c>
      <c r="E8" s="41">
        <f>C8-'[1]ZZwFJ 31.12.2020'!D8</f>
        <v>0</v>
      </c>
      <c r="F8" s="41"/>
      <c r="G8" s="41"/>
    </row>
    <row r="9" spans="1:7" x14ac:dyDescent="0.25">
      <c r="A9" s="78" t="s">
        <v>78</v>
      </c>
      <c r="B9" s="79"/>
      <c r="C9" s="14">
        <f>12897553072.05-1249394879.81</f>
        <v>11648158192.24</v>
      </c>
      <c r="D9" s="14">
        <v>15355042247.110001</v>
      </c>
      <c r="E9" s="41">
        <f>C9-'[1]ZZwFJ 31.12.2020'!D9</f>
        <v>0</v>
      </c>
      <c r="F9" s="41">
        <f>D9-C31</f>
        <v>0</v>
      </c>
      <c r="G9" s="41"/>
    </row>
    <row r="10" spans="1:7" x14ac:dyDescent="0.25">
      <c r="A10" s="78" t="s">
        <v>79</v>
      </c>
      <c r="B10" s="79"/>
      <c r="C10" s="14">
        <v>9173703390.2700005</v>
      </c>
      <c r="D10" s="14">
        <v>9012369473.0900002</v>
      </c>
      <c r="E10" s="41">
        <f>C10-'[1]ZZwFJ 31.12.2020'!D10</f>
        <v>0</v>
      </c>
      <c r="F10" s="41"/>
      <c r="G10" s="41"/>
    </row>
    <row r="11" spans="1:7" x14ac:dyDescent="0.25">
      <c r="A11" s="78" t="s">
        <v>80</v>
      </c>
      <c r="B11" s="79"/>
      <c r="C11" s="14">
        <v>0</v>
      </c>
      <c r="D11" s="14">
        <v>0</v>
      </c>
      <c r="E11" s="41">
        <f>C11-'[1]ZZwFJ 31.12.2020'!D11</f>
        <v>0</v>
      </c>
      <c r="F11" s="41"/>
      <c r="G11" s="41"/>
    </row>
    <row r="12" spans="1:7" x14ac:dyDescent="0.25">
      <c r="A12" s="78" t="s">
        <v>81</v>
      </c>
      <c r="B12" s="79"/>
      <c r="C12" s="14">
        <v>650737438.94000006</v>
      </c>
      <c r="D12" s="14">
        <v>462370238.68000001</v>
      </c>
      <c r="E12" s="41">
        <f>C12-'[1]ZZwFJ 31.12.2020'!D12</f>
        <v>0</v>
      </c>
      <c r="F12" s="41"/>
      <c r="G12" s="41"/>
    </row>
    <row r="13" spans="1:7" x14ac:dyDescent="0.25">
      <c r="A13" s="78" t="s">
        <v>82</v>
      </c>
      <c r="B13" s="79"/>
      <c r="C13" s="14">
        <v>0</v>
      </c>
      <c r="D13" s="14">
        <v>0</v>
      </c>
      <c r="E13" s="41">
        <f>C13-'[1]ZZwFJ 31.12.2020'!D13</f>
        <v>0</v>
      </c>
      <c r="F13" s="41"/>
      <c r="G13" s="41"/>
    </row>
    <row r="14" spans="1:7" ht="27" customHeight="1" x14ac:dyDescent="0.25">
      <c r="A14" s="78" t="s">
        <v>83</v>
      </c>
      <c r="B14" s="79"/>
      <c r="C14" s="14">
        <f>15503784.59-5122.21</f>
        <v>15498662.379999999</v>
      </c>
      <c r="D14" s="14">
        <f>38954493.13-163016.63</f>
        <v>38791476.5</v>
      </c>
      <c r="E14" s="41">
        <f>C14-'[1]ZZwFJ 31.12.2020'!D14</f>
        <v>0</v>
      </c>
      <c r="F14" s="41"/>
      <c r="G14" s="41"/>
    </row>
    <row r="15" spans="1:7" ht="28.5" customHeight="1" x14ac:dyDescent="0.25">
      <c r="A15" s="78" t="s">
        <v>84</v>
      </c>
      <c r="B15" s="79"/>
      <c r="C15" s="14">
        <v>0</v>
      </c>
      <c r="D15" s="14">
        <v>0</v>
      </c>
      <c r="E15" s="41">
        <f>C15-'[1]ZZwFJ 31.12.2020'!D15</f>
        <v>0</v>
      </c>
      <c r="F15" s="41"/>
      <c r="G15" s="41"/>
    </row>
    <row r="16" spans="1:7" x14ac:dyDescent="0.25">
      <c r="A16" s="78" t="s">
        <v>85</v>
      </c>
      <c r="B16" s="79"/>
      <c r="C16" s="14">
        <f>5279817.11-1626963.81</f>
        <v>3652853.3000000003</v>
      </c>
      <c r="D16" s="14">
        <v>16760.7</v>
      </c>
      <c r="E16" s="41">
        <f>C16-'[1]ZZwFJ 31.12.2020'!D16</f>
        <v>0</v>
      </c>
      <c r="F16" s="41"/>
      <c r="G16" s="41"/>
    </row>
    <row r="17" spans="1:7" x14ac:dyDescent="0.25">
      <c r="A17" s="78" t="s">
        <v>86</v>
      </c>
      <c r="B17" s="79"/>
      <c r="C17" s="14">
        <v>0</v>
      </c>
      <c r="D17" s="14">
        <v>0</v>
      </c>
      <c r="E17" s="41">
        <f>C17-'[1]ZZwFJ 31.12.2020'!D17</f>
        <v>0</v>
      </c>
      <c r="F17" s="41"/>
      <c r="G17" s="41"/>
    </row>
    <row r="18" spans="1:7" x14ac:dyDescent="0.25">
      <c r="A18" s="78" t="s">
        <v>87</v>
      </c>
      <c r="B18" s="79"/>
      <c r="C18" s="14">
        <f>593503810.19-240389471.82</f>
        <v>353114338.37000006</v>
      </c>
      <c r="D18" s="14">
        <f>574454980.18-5239.14</f>
        <v>574449741.03999996</v>
      </c>
      <c r="E18" s="41">
        <f>C18-'[1]ZZwFJ 31.12.2020'!D18</f>
        <v>0</v>
      </c>
      <c r="F18" s="41"/>
      <c r="G18" s="41"/>
    </row>
    <row r="19" spans="1:7" x14ac:dyDescent="0.25">
      <c r="A19" s="76" t="s">
        <v>88</v>
      </c>
      <c r="B19" s="77"/>
      <c r="C19" s="12">
        <f>SUM(C20:C28)</f>
        <v>21064963761.07</v>
      </c>
      <c r="D19" s="12">
        <f>SUM(D20:D28)</f>
        <v>24062641025.540001</v>
      </c>
      <c r="E19" s="41">
        <f>C19-'[1]ZZwFJ 31.12.2020'!D19</f>
        <v>0</v>
      </c>
      <c r="F19" s="41"/>
      <c r="G19" s="41"/>
    </row>
    <row r="20" spans="1:7" x14ac:dyDescent="0.25">
      <c r="A20" s="78" t="s">
        <v>89</v>
      </c>
      <c r="B20" s="79"/>
      <c r="C20" s="14">
        <f>1249394879.81-1249394879.81</f>
        <v>0</v>
      </c>
      <c r="D20" s="14">
        <v>0</v>
      </c>
      <c r="E20" s="41">
        <f>C20-'[1]ZZwFJ 31.12.2020'!D20</f>
        <v>0</v>
      </c>
      <c r="F20" s="41">
        <f>D20+C32</f>
        <v>0</v>
      </c>
      <c r="G20" s="41"/>
    </row>
    <row r="21" spans="1:7" x14ac:dyDescent="0.25">
      <c r="A21" s="78" t="s">
        <v>90</v>
      </c>
      <c r="B21" s="79"/>
      <c r="C21" s="14">
        <v>16810373393.52</v>
      </c>
      <c r="D21" s="14">
        <v>19608855300.290001</v>
      </c>
      <c r="E21" s="41">
        <f>C21-'[1]ZZwFJ 31.12.2020'!D21</f>
        <v>0</v>
      </c>
      <c r="F21" s="41"/>
      <c r="G21" s="41"/>
    </row>
    <row r="22" spans="1:7" x14ac:dyDescent="0.25">
      <c r="A22" s="78" t="s">
        <v>91</v>
      </c>
      <c r="B22" s="79"/>
      <c r="C22" s="14">
        <v>0</v>
      </c>
      <c r="D22" s="14">
        <v>0</v>
      </c>
      <c r="E22" s="41">
        <f>C22-'[1]ZZwFJ 31.12.2020'!D22</f>
        <v>0</v>
      </c>
      <c r="F22" s="41"/>
      <c r="G22" s="41"/>
    </row>
    <row r="23" spans="1:7" x14ac:dyDescent="0.25">
      <c r="A23" s="78" t="s">
        <v>92</v>
      </c>
      <c r="B23" s="79"/>
      <c r="C23" s="14">
        <v>3613067257.6799998</v>
      </c>
      <c r="D23" s="14">
        <v>3693967958.5100002</v>
      </c>
      <c r="E23" s="41">
        <f>C23-'[1]ZZwFJ 31.12.2020'!D23</f>
        <v>0</v>
      </c>
      <c r="F23" s="41"/>
      <c r="G23" s="41"/>
    </row>
    <row r="24" spans="1:7" x14ac:dyDescent="0.25">
      <c r="A24" s="78" t="s">
        <v>93</v>
      </c>
      <c r="B24" s="79"/>
      <c r="C24" s="14">
        <v>0</v>
      </c>
      <c r="D24" s="14">
        <v>0</v>
      </c>
      <c r="E24" s="41">
        <f>C24-'[1]ZZwFJ 31.12.2020'!D24</f>
        <v>0</v>
      </c>
      <c r="F24" s="41"/>
      <c r="G24" s="41"/>
    </row>
    <row r="25" spans="1:7" ht="49.5" customHeight="1" x14ac:dyDescent="0.25">
      <c r="A25" s="78" t="s">
        <v>94</v>
      </c>
      <c r="B25" s="79"/>
      <c r="C25" s="14">
        <f>205588957.38-5122.21</f>
        <v>205583835.16999999</v>
      </c>
      <c r="D25" s="14">
        <f>288498005.52-163016.63</f>
        <v>288334988.88999999</v>
      </c>
      <c r="E25" s="41">
        <f>C25-'[1]ZZwFJ 31.12.2020'!D25</f>
        <v>0</v>
      </c>
      <c r="F25" s="41"/>
      <c r="G25" s="41"/>
    </row>
    <row r="26" spans="1:7" ht="24.75" customHeight="1" x14ac:dyDescent="0.25">
      <c r="A26" s="78" t="s">
        <v>95</v>
      </c>
      <c r="B26" s="79"/>
      <c r="C26" s="14">
        <v>0</v>
      </c>
      <c r="D26" s="14">
        <v>0</v>
      </c>
      <c r="E26" s="41">
        <f>C26-'[1]ZZwFJ 31.12.2020'!D26</f>
        <v>0</v>
      </c>
      <c r="F26" s="41"/>
      <c r="G26" s="41"/>
    </row>
    <row r="27" spans="1:7" x14ac:dyDescent="0.25">
      <c r="A27" s="78" t="s">
        <v>96</v>
      </c>
      <c r="B27" s="79"/>
      <c r="C27" s="14">
        <f>2972387.61-1626963.81</f>
        <v>1345423.7999999998</v>
      </c>
      <c r="D27" s="14">
        <v>255505.94</v>
      </c>
      <c r="E27" s="41">
        <f>C27-'[1]ZZwFJ 31.12.2020'!D27</f>
        <v>0</v>
      </c>
      <c r="F27" s="41"/>
      <c r="G27" s="41"/>
    </row>
    <row r="28" spans="1:7" x14ac:dyDescent="0.25">
      <c r="A28" s="78" t="s">
        <v>97</v>
      </c>
      <c r="B28" s="79"/>
      <c r="C28" s="14">
        <f>674983322.72-240389471.82</f>
        <v>434593850.90000004</v>
      </c>
      <c r="D28" s="14">
        <f>471232511.05-5239.14</f>
        <v>471227271.91000003</v>
      </c>
      <c r="E28" s="41">
        <f>C28-'[1]ZZwFJ 31.12.2020'!D28</f>
        <v>0</v>
      </c>
      <c r="F28" s="41"/>
      <c r="G28" s="41"/>
    </row>
    <row r="29" spans="1:7" x14ac:dyDescent="0.25">
      <c r="A29" s="76" t="s">
        <v>98</v>
      </c>
      <c r="B29" s="77"/>
      <c r="C29" s="12">
        <f>C7+C8-C19</f>
        <v>652761176.67000198</v>
      </c>
      <c r="D29" s="12">
        <f>D7+D8-D19</f>
        <v>2033160088.25</v>
      </c>
      <c r="E29" s="41">
        <f>C29-'[1]ZZwFJ 31.12.2020'!D29</f>
        <v>0</v>
      </c>
      <c r="F29" s="41">
        <f>C29-'Bilans 31.12.2021'!E9</f>
        <v>2.0265579223632813E-6</v>
      </c>
      <c r="G29" s="41">
        <f>D29-'Bilans 31.12.2021'!F9</f>
        <v>0</v>
      </c>
    </row>
    <row r="30" spans="1:7" x14ac:dyDescent="0.25">
      <c r="A30" s="76" t="s">
        <v>99</v>
      </c>
      <c r="B30" s="77"/>
      <c r="C30" s="12">
        <f>C31+C32-C33</f>
        <v>15355042247.110001</v>
      </c>
      <c r="D30" s="12">
        <f>D31+D32-D33</f>
        <v>14014831982.35</v>
      </c>
      <c r="E30" s="41">
        <f>C30-'[1]ZZwFJ 31.12.2020'!D30</f>
        <v>0</v>
      </c>
      <c r="F30" s="41">
        <f>C30-'RZiS 31.12.2021'!C45</f>
        <v>0</v>
      </c>
      <c r="G30" s="41">
        <f>D30-'RZiS 31.12.2021'!D45</f>
        <v>0</v>
      </c>
    </row>
    <row r="31" spans="1:7" x14ac:dyDescent="0.25">
      <c r="A31" s="78" t="s">
        <v>100</v>
      </c>
      <c r="B31" s="79"/>
      <c r="C31" s="14">
        <f>17938996949.04-2583954701.93</f>
        <v>15355042247.110001</v>
      </c>
      <c r="D31" s="14">
        <f>16696151599.08-2681319616.73</f>
        <v>14014831982.35</v>
      </c>
      <c r="E31" s="41">
        <f>C31-'[1]ZZwFJ 31.12.2020'!D31</f>
        <v>0</v>
      </c>
      <c r="F31" s="41">
        <f>D31-'Bilans 31.12.2021'!F11</f>
        <v>0</v>
      </c>
      <c r="G31" s="41"/>
    </row>
    <row r="32" spans="1:7" x14ac:dyDescent="0.25">
      <c r="A32" s="78" t="s">
        <v>101</v>
      </c>
      <c r="B32" s="79"/>
      <c r="C32" s="14">
        <f>-2583954701.93+2583954701.93</f>
        <v>0</v>
      </c>
      <c r="D32" s="14">
        <f>-2681319616.73+2681319616.73</f>
        <v>0</v>
      </c>
      <c r="E32" s="41">
        <f>C32-'[1]ZZwFJ 31.12.2020'!D32</f>
        <v>0</v>
      </c>
      <c r="F32" s="41">
        <f>D32-'Bilans 31.12.2021'!F12</f>
        <v>0</v>
      </c>
      <c r="G32" s="41"/>
    </row>
    <row r="33" spans="1:7" ht="15.75" thickBot="1" x14ac:dyDescent="0.3">
      <c r="A33" s="94" t="s">
        <v>102</v>
      </c>
      <c r="B33" s="95"/>
      <c r="C33" s="40">
        <v>0</v>
      </c>
      <c r="D33" s="40">
        <v>0</v>
      </c>
      <c r="E33" s="41">
        <f>C33-'[1]ZZwFJ 31.12.2020'!D33</f>
        <v>0</v>
      </c>
      <c r="F33" s="41">
        <f>D33-'Bilans 31.12.2021'!F13</f>
        <v>0</v>
      </c>
      <c r="G33" s="41"/>
    </row>
    <row r="34" spans="1:7" ht="15.75" thickBot="1" x14ac:dyDescent="0.3">
      <c r="A34" s="74" t="s">
        <v>103</v>
      </c>
      <c r="B34" s="75"/>
      <c r="C34" s="25">
        <f>C29+C30</f>
        <v>16007803423.780003</v>
      </c>
      <c r="D34" s="25">
        <f>D29+D30</f>
        <v>16047992070.6</v>
      </c>
      <c r="E34" s="41">
        <f>C34-'[1]ZZwFJ 31.12.2020'!D34</f>
        <v>0</v>
      </c>
      <c r="F34" s="41">
        <f>D34-'Bilans 31.12.2021'!F8</f>
        <v>0</v>
      </c>
      <c r="G34" s="41"/>
    </row>
    <row r="35" spans="1:7" x14ac:dyDescent="0.25">
      <c r="A35" s="93"/>
      <c r="B35" s="93"/>
      <c r="C35" s="92"/>
      <c r="D35" s="92"/>
    </row>
    <row r="36" spans="1:7" x14ac:dyDescent="0.25">
      <c r="A36" s="93"/>
      <c r="B36" s="93"/>
      <c r="C36" s="93"/>
      <c r="D36" s="93"/>
    </row>
    <row r="37" spans="1:7" x14ac:dyDescent="0.25">
      <c r="A37" s="73"/>
      <c r="B37" s="73"/>
      <c r="C37" s="73"/>
      <c r="D37" s="73"/>
    </row>
    <row r="38" spans="1:7" x14ac:dyDescent="0.25">
      <c r="A38" s="3"/>
      <c r="B38" s="3"/>
      <c r="C38" s="3"/>
      <c r="D38" s="3"/>
    </row>
    <row r="39" spans="1:7" x14ac:dyDescent="0.25">
      <c r="A39" s="47" t="s">
        <v>158</v>
      </c>
      <c r="B39" s="49">
        <v>44693</v>
      </c>
      <c r="C39" s="49"/>
      <c r="D39" s="48" t="s">
        <v>159</v>
      </c>
    </row>
    <row r="40" spans="1:7" x14ac:dyDescent="0.25">
      <c r="A40" s="46" t="s">
        <v>72</v>
      </c>
      <c r="B40" s="50" t="s">
        <v>104</v>
      </c>
      <c r="C40" s="50"/>
      <c r="D40" s="46" t="s">
        <v>73</v>
      </c>
    </row>
    <row r="41" spans="1:7" x14ac:dyDescent="0.25">
      <c r="A41" s="47"/>
      <c r="B41" s="3"/>
      <c r="C41" s="3"/>
      <c r="D41" s="3"/>
    </row>
    <row r="42" spans="1:7" x14ac:dyDescent="0.25">
      <c r="A42" s="3"/>
      <c r="B42" s="3"/>
      <c r="C42" s="3"/>
      <c r="D42" s="3"/>
    </row>
    <row r="45" spans="1:7" x14ac:dyDescent="0.25">
      <c r="A45" s="27"/>
    </row>
    <row r="48" spans="1:7" x14ac:dyDescent="0.25">
      <c r="A48" s="28"/>
    </row>
  </sheetData>
  <mergeCells count="41">
    <mergeCell ref="A1:A3"/>
    <mergeCell ref="B1:C2"/>
    <mergeCell ref="D1:D3"/>
    <mergeCell ref="B3:C3"/>
    <mergeCell ref="B4:C5"/>
    <mergeCell ref="D4:D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C35:D35"/>
    <mergeCell ref="A36:D36"/>
    <mergeCell ref="A37:D37"/>
    <mergeCell ref="B39:C39"/>
    <mergeCell ref="B40:C40"/>
    <mergeCell ref="A35:B35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Bilans 31.12.2021</vt:lpstr>
      <vt:lpstr>RZiS 31.12.2021</vt:lpstr>
      <vt:lpstr>ZZwFJ 31.12.2021</vt:lpstr>
      <vt:lpstr>'Bilans 31.12.2021'!Obszar_wydruku</vt:lpstr>
      <vt:lpstr>'RZiS 31.12.2021'!Obszar_wydruku</vt:lpstr>
      <vt:lpstr>'ZZwFJ 31.12.2021'!Obszar_wydruku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Urzędu m.st. Warszawy 2021</dc:title>
  <dc:creator>aczapska</dc:creator>
  <cp:lastModifiedBy>Czapska Agata</cp:lastModifiedBy>
  <cp:lastPrinted>2022-05-11T13:32:09Z</cp:lastPrinted>
  <dcterms:created xsi:type="dcterms:W3CDTF">2019-04-25T14:33:05Z</dcterms:created>
  <dcterms:modified xsi:type="dcterms:W3CDTF">2022-06-07T11:31:26Z</dcterms:modified>
</cp:coreProperties>
</file>