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0 Wydział Ksiegowości\SF_UM_2020\SF_UM_2020_podpis\"/>
    </mc:Choice>
  </mc:AlternateContent>
  <bookViews>
    <workbookView xWindow="0" yWindow="0" windowWidth="23040" windowHeight="8616"/>
  </bookViews>
  <sheets>
    <sheet name="Bilans 31.12.2020" sheetId="1" r:id="rId1"/>
    <sheet name="RZiS 31.12.2020" sheetId="3" r:id="rId2"/>
    <sheet name="ZZwFJ 31.12.2020" sheetId="4" r:id="rId3"/>
  </sheets>
  <definedNames>
    <definedName name="_xlnm.Print_Area" localSheetId="0">'Bilans 31.12.2020'!$A$1:$F$61</definedName>
    <definedName name="_xlnm.Print_Area" localSheetId="1">'RZiS 31.12.2020'!$A$1:$D$51</definedName>
    <definedName name="_xlnm.Print_Area" localSheetId="2">'ZZwFJ 31.12.2020'!$A$1:$D$47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8" i="4" s="1"/>
  <c r="D9" i="4"/>
  <c r="C14" i="4"/>
  <c r="D14" i="4"/>
  <c r="D16" i="4"/>
  <c r="D8" i="4" s="1"/>
  <c r="C18" i="4"/>
  <c r="D18" i="4"/>
  <c r="C19" i="4"/>
  <c r="C25" i="4"/>
  <c r="D25" i="4"/>
  <c r="D19" i="4" s="1"/>
  <c r="D27" i="4"/>
  <c r="C28" i="4"/>
  <c r="D28" i="4"/>
  <c r="D30" i="4"/>
  <c r="C31" i="4"/>
  <c r="D31" i="4"/>
  <c r="D8" i="3"/>
  <c r="C9" i="3"/>
  <c r="C8" i="3" s="1"/>
  <c r="C14" i="3"/>
  <c r="D14" i="3"/>
  <c r="C19" i="3"/>
  <c r="C15" i="3" s="1"/>
  <c r="D19" i="3"/>
  <c r="D15" i="3" s="1"/>
  <c r="D26" i="3" s="1"/>
  <c r="D34" i="3" s="1"/>
  <c r="D42" i="3" s="1"/>
  <c r="D45" i="3" s="1"/>
  <c r="C24" i="3"/>
  <c r="C27" i="3"/>
  <c r="D27" i="3"/>
  <c r="C31" i="3"/>
  <c r="D31" i="3"/>
  <c r="C35" i="3"/>
  <c r="D35" i="3"/>
  <c r="C39" i="3"/>
  <c r="D39" i="3"/>
  <c r="B11" i="1"/>
  <c r="B10" i="1" s="1"/>
  <c r="C11" i="1"/>
  <c r="C10" i="1" s="1"/>
  <c r="C8" i="1" s="1"/>
  <c r="E11" i="1"/>
  <c r="F11" i="1"/>
  <c r="F10" i="1" s="1"/>
  <c r="F8" i="1" s="1"/>
  <c r="E18" i="1"/>
  <c r="F18" i="1"/>
  <c r="B20" i="1"/>
  <c r="C20" i="1"/>
  <c r="B21" i="1"/>
  <c r="C21" i="1"/>
  <c r="E24" i="1"/>
  <c r="F24" i="1"/>
  <c r="F19" i="1" s="1"/>
  <c r="E27" i="1"/>
  <c r="F27" i="1"/>
  <c r="B28" i="1"/>
  <c r="C28" i="1"/>
  <c r="E31" i="1"/>
  <c r="F31" i="1"/>
  <c r="B37" i="1"/>
  <c r="B33" i="1" s="1"/>
  <c r="C37" i="1"/>
  <c r="C33" i="1" s="1"/>
  <c r="B39" i="1"/>
  <c r="C39" i="1"/>
  <c r="C29" i="4" l="1"/>
  <c r="D29" i="4"/>
  <c r="C30" i="4"/>
  <c r="D53" i="3"/>
  <c r="C26" i="3"/>
  <c r="B27" i="1"/>
  <c r="F17" i="1"/>
  <c r="F48" i="1" s="1"/>
  <c r="F50" i="1" s="1"/>
  <c r="C48" i="1"/>
  <c r="C27" i="1"/>
  <c r="B8" i="1"/>
  <c r="B48" i="1" s="1"/>
  <c r="E19" i="1"/>
  <c r="E10" i="1"/>
  <c r="C34" i="4" l="1"/>
  <c r="D34" i="4"/>
  <c r="C34" i="3"/>
  <c r="E8" i="1"/>
  <c r="E17" i="1"/>
  <c r="C42" i="3" l="1"/>
  <c r="E48" i="1"/>
  <c r="C45" i="3" l="1"/>
  <c r="E50" i="1"/>
  <c r="C53" i="3" l="1"/>
</calcChain>
</file>

<file path=xl/sharedStrings.xml><?xml version="1.0" encoding="utf-8"?>
<sst xmlns="http://schemas.openxmlformats.org/spreadsheetml/2006/main" count="180" uniqueCount="160">
  <si>
    <t>(kierownik jednostki)</t>
  </si>
  <si>
    <t>(główny księgowy)</t>
  </si>
  <si>
    <t>(rok, miesiąc, dzień)</t>
  </si>
  <si>
    <t>SUMA PASYWÓW</t>
  </si>
  <si>
    <t>SUMA AKTYWÓW</t>
  </si>
  <si>
    <t>IV. Rozliczenie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</si>
  <si>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</si>
  <si>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</si>
  <si>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</si>
  <si>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</si>
  <si>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</si>
  <si>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</si>
  <si>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>1. Środki pieniężne w kasie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</si>
  <si>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</si>
  <si>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</si>
  <si>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</si>
  <si>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</si>
  <si>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</si>
  <si>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1. Należności z tytułu dostaw i usług</t>
  </si>
  <si>
    <t>2. Inne rozliczenia międzyokresowe</t>
  </si>
  <si>
    <t>II. Należności krótkoterminowe</t>
  </si>
  <si>
    <t>1. Rozliczenia międzyokresowe przychodów</t>
  </si>
  <si>
    <t>4. Towary</t>
  </si>
  <si>
    <t>IV. Rozliczenia międzyokresowe</t>
  </si>
  <si>
    <t>3. Produkty gotowe</t>
  </si>
  <si>
    <t>III. Rezerwy na zobowiązania</t>
  </si>
  <si>
    <t>2. Półprodukty i produkty w toku</t>
  </si>
  <si>
    <t>8.2. Inne fundusze</t>
  </si>
  <si>
    <t>1. Materiały</t>
  </si>
  <si>
    <t>8.1. Zakładowy Fundusz Świadczeń Socjalnych</t>
  </si>
  <si>
    <t>I. Zapasy</t>
  </si>
  <si>
    <t>8. Fundusze specjalne</t>
  </si>
  <si>
    <t>B. AKTYWA OBROTOWE</t>
  </si>
  <si>
    <t>7. Rozliczenia z tytułu środków na wydatki budżetowe i z tytułu dochodów budżetowych</t>
  </si>
  <si>
    <t>VI. Wartość mienia zlikwidowanych jednostek</t>
  </si>
  <si>
    <t>6.Sumy obce (depozytowe, zabezpieczenie wykonania umów)</t>
  </si>
  <si>
    <t>V. Nieruchomości inwestycyjne</t>
  </si>
  <si>
    <t>5. Pozostałe zobowiązania</t>
  </si>
  <si>
    <t>3. Inne długoterminowe aktywa finansowe</t>
  </si>
  <si>
    <t>4. Zobowiązania z tytułu wynagrodzeń</t>
  </si>
  <si>
    <t>2. Inne papiery wartościowe</t>
  </si>
  <si>
    <t>3. Zobowiązania z tytułu ubezpieczeń i innych świadczeń</t>
  </si>
  <si>
    <t>1. Akcje i udziały</t>
  </si>
  <si>
    <t>2. Zobowiązania wobec budżetów</t>
  </si>
  <si>
    <t>IV. Długoterminowe aktywa finansowe</t>
  </si>
  <si>
    <t>1. Zobowiązania z tytułu dostaw i usług</t>
  </si>
  <si>
    <t>III. Należności długoterminowe</t>
  </si>
  <si>
    <t>II. Zobowiązania krótkoterminowe</t>
  </si>
  <si>
    <t>3. Zaliczki na środki trwałe w budowie (inwestycje)</t>
  </si>
  <si>
    <t>2. Środki trwałe w budowie (inwestycje)</t>
  </si>
  <si>
    <t>1.5. Inne środki trwałe</t>
  </si>
  <si>
    <t>C. Państwowe fundusze celowe</t>
  </si>
  <si>
    <t>1.4. Środki transportu</t>
  </si>
  <si>
    <t>B. Fundusze placówek</t>
  </si>
  <si>
    <t>1.3. Urządzenia techniczne i maszyny</t>
  </si>
  <si>
    <t>IV. Fundusz mienia zlikwidowanych jednostek</t>
  </si>
  <si>
    <t>1.2. Budynki, lokale i obiekty inżynierii lądowej i wodnej</t>
  </si>
  <si>
    <t>III.  Odpisy z wyniku finansowego (nadwyżka środków obrotowych) (-)</t>
  </si>
  <si>
    <t>1.1.1. Grunty stanowiące własność jednostki samorządu terytorialnego, przekazane w użytkowanie wieczyste innym podmiotom</t>
  </si>
  <si>
    <t>2. Strata netto (-)</t>
  </si>
  <si>
    <t>1.1. Grunty</t>
  </si>
  <si>
    <t>1. Zysk netto (+)</t>
  </si>
  <si>
    <t>1. Środki trwałe</t>
  </si>
  <si>
    <t>II. Wynik finansowy netto (+/-)</t>
  </si>
  <si>
    <t>II. Rzeczowe aktywa trwałe</t>
  </si>
  <si>
    <t>I. Fundusz jednostki</t>
  </si>
  <si>
    <t>I. Wartości niematerialne i prawne</t>
  </si>
  <si>
    <t>A. FUNDUSZ</t>
  </si>
  <si>
    <t>A. AKTYWA TRWAŁE</t>
  </si>
  <si>
    <t>Stan na koniec roku</t>
  </si>
  <si>
    <t>Stan na początek roku</t>
  </si>
  <si>
    <t>PASYWA</t>
  </si>
  <si>
    <t>AKTYWA</t>
  </si>
  <si>
    <t>Korekta Nr 1</t>
  </si>
  <si>
    <t>Numer identyfikacyjny</t>
  </si>
  <si>
    <t>Bilans jednostki budżetowej lub samorządowego zakładu budżetowego
sporządzony na dzień 31.12.2020 r.</t>
  </si>
  <si>
    <t>(rok-miesiąc-dzień)</t>
  </si>
  <si>
    <t>L. Zysk (strata) netto (I-J-K)</t>
  </si>
  <si>
    <t>K. Pozostałe obowiązkowe zmniejszenia zysku (zwiększenia straty)</t>
  </si>
  <si>
    <t>J. Podatek dochodowy</t>
  </si>
  <si>
    <t>I. Zysk (strata) brutto (F+G-H)</t>
  </si>
  <si>
    <t>II. Inne</t>
  </si>
  <si>
    <t>I. Odsetki</t>
  </si>
  <si>
    <t>H. Koszty finansowe</t>
  </si>
  <si>
    <t>III. Inne</t>
  </si>
  <si>
    <t>II. Odsetki</t>
  </si>
  <si>
    <t>I. Dywidendy i udziały w zyskach</t>
  </si>
  <si>
    <t>G. Przychody finansowe</t>
  </si>
  <si>
    <t>F. Zysk (strata) z działalności operacyjnej (C+D-E)</t>
  </si>
  <si>
    <t>II. Pozostałe koszty operacyjne</t>
  </si>
  <si>
    <t>I. Koszty inwestycji finansowanych ze środków własnych samorządowych zakładów budżetowych i dochodów jednostek budżetowych gromadzonych na wydzielonym rachunku</t>
  </si>
  <si>
    <t>E. Pozostałe koszty operacyjne</t>
  </si>
  <si>
    <t>III. Inne przychody operacyjne</t>
  </si>
  <si>
    <t>II. Dotacje</t>
  </si>
  <si>
    <t>I. Zysk ze zbycia niefinansowych aktywów trwałych</t>
  </si>
  <si>
    <t>D. Pozostałe przychody operacyjne</t>
  </si>
  <si>
    <t>C. Zysk (strata) z działalności podstawowej (A-B)</t>
  </si>
  <si>
    <t>X. Pozostałe obciążenia</t>
  </si>
  <si>
    <t>IX. Inne świadczenia finansowane z budżetu</t>
  </si>
  <si>
    <t>VIII. Wartość sprzedanych towarów i materiałów</t>
  </si>
  <si>
    <t>VII. Pozostałe koszty rodzajowe</t>
  </si>
  <si>
    <t>VI. Ubezpieczenia społeczne i inne świadczenia dla pracowników</t>
  </si>
  <si>
    <t>V. Wynagrodzenia</t>
  </si>
  <si>
    <t>IV. Podatki i opłaty</t>
  </si>
  <si>
    <t>III. Usługi obce</t>
  </si>
  <si>
    <t>II. Zużycie materiałów i energii</t>
  </si>
  <si>
    <t>I. Amortyzacja</t>
  </si>
  <si>
    <t>B. Koszty działalności operacyjnej</t>
  </si>
  <si>
    <t>VI. Przychody z tytułu dochodów budżetowych</t>
  </si>
  <si>
    <t> V. Dotacje na finansowanie działalności podstawowej</t>
  </si>
  <si>
    <t> IV. Przychody netto ze sprzedaży towarów i materiałów</t>
  </si>
  <si>
    <t> III. Koszt wytworzenia produktów na własne potrzeby jednostki</t>
  </si>
  <si>
    <t>II. Zmiana stanu produktów (zwiększenie - wartość dodatnia, zmniejszenie - wartość ujemna)</t>
  </si>
  <si>
    <t>I. Przychody netto ze sprzedaży produktów</t>
  </si>
  <si>
    <t>A. Przychody netto z podstawowej działalności operacyjnej</t>
  </si>
  <si>
    <t>Stan na koniec roku bieżącego</t>
  </si>
  <si>
    <t>Stan na koniec roku poprzedniego</t>
  </si>
  <si>
    <t>sporządzony na dzień 31.12.2020 r.</t>
  </si>
  <si>
    <t>(wariant porównawczy)</t>
  </si>
  <si>
    <t>Rachunek zysków i strat jednostki</t>
  </si>
  <si>
    <t>V. Fundusz (II+,-III-IV)</t>
  </si>
  <si>
    <t>3. nadwyżka środków obrotowych</t>
  </si>
  <si>
    <t>2. strata netto (-)</t>
  </si>
  <si>
    <t>1. zysk netto (+)</t>
  </si>
  <si>
    <t>III. Wynik finansowy netto za rok bieżący</t>
  </si>
  <si>
    <t>II. Fundusz jednostki na koniec okresu (BZ)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</si>
  <si>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</si>
  <si>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</si>
  <si>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</si>
  <si>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</si>
  <si>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</si>
  <si>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</si>
  <si>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</si>
  <si>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</si>
  <si>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</si>
  <si>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</si>
  <si>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</si>
  <si>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</si>
  <si>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</si>
  <si>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</si>
  <si>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 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</si>
  <si>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</si>
  <si>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</si>
  <si>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</si>
  <si>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</si>
  <si>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</si>
  <si>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</si>
  <si>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</si>
  <si>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 xml:space="preserve">sporządzone na dzień 31.12.2020 r.
</t>
  </si>
  <si>
    <t>Zestawienie zmian w funduszu jednostki</t>
  </si>
  <si>
    <r>
      <t xml:space="preserve">Nazwa i adres jednostki sprawozdawczej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</si>
  <si>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r>
      <t xml:space="preserve">
Adresat:
</t>
    </r>
    <r>
      <rPr>
        <b/>
        <sz val="11"/>
        <color theme="1"/>
        <rFont val="Calibri"/>
        <family val="2"/>
        <charset val="238"/>
        <scheme val="minor"/>
      </rPr>
      <t>m.st. Warszawa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</si>
  <si>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</si>
  <si>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</si>
  <si>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</si>
  <si>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>m.st. Warszawa</t>
    </r>
  </si>
  <si>
    <r>
      <t xml:space="preserve">Nazwa i adres jednostki sprawozdawczej 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</si>
  <si>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 xml:space="preserve">m.st. Warszawa </t>
    </r>
  </si>
  <si>
    <t>/-/ Mirosław Czekaj</t>
  </si>
  <si>
    <t>/-/ Rafał Trzaskowski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</si>
</sst>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2" borderId="11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wrapText="1"/>
    </xf>
    <xf numFmtId="0" fontId="0" fillId="2" borderId="1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2" borderId="8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4" fontId="3" fillId="2" borderId="4" xfId="0" applyNumberFormat="1" applyFont="1" applyFill="1" applyBorder="1" applyAlignment="1">
      <alignment horizontal="right" wrapText="1"/>
    </xf>
    <xf numFmtId="4" fontId="4" fillId="0" borderId="0" xfId="0" applyNumberFormat="1" applyFont="1"/>
    <xf numFmtId="4" fontId="0" fillId="0" borderId="0" xfId="0" applyNumberFormat="1" applyFont="1"/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wrapText="1"/>
    </xf>
    <xf numFmtId="4" fontId="0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/>
    <xf numFmtId="4" fontId="0" fillId="0" borderId="3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 wrapText="1"/>
    </xf>
    <xf numFmtId="4" fontId="0" fillId="2" borderId="3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wrapText="1"/>
    </xf>
    <xf numFmtId="4" fontId="0" fillId="2" borderId="2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/>
    <xf numFmtId="14" fontId="0" fillId="0" borderId="0" xfId="0" applyNumberFormat="1" applyFont="1" applyFill="1"/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0" fillId="0" borderId="0" xfId="0" applyFont="1" applyBorder="1"/>
    <xf numFmtId="0" fontId="3" fillId="2" borderId="24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4" fontId="3" fillId="2" borderId="22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4" fontId="0" fillId="2" borderId="2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14" fontId="0" fillId="3" borderId="0" xfId="0" applyNumberFormat="1" applyFont="1" applyFill="1"/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5" fillId="0" borderId="0" xfId="0" applyFont="1"/>
    <xf numFmtId="0" fontId="3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right"/>
    </xf>
    <xf numFmtId="0" fontId="0" fillId="2" borderId="19" xfId="0" applyFont="1" applyFill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4" fontId="0" fillId="2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>
      <selection activeCell="F55" sqref="F55"/>
    </sheetView>
  </sheetViews>
  <sheetFormatPr defaultColWidth="9.109375" defaultRowHeight="14.4" x14ac:dyDescent="0.3"/>
  <cols>
    <col min="1" max="1" width="33.33203125" style="8" customWidth="1"/>
    <col min="2" max="2" width="21.44140625" style="8" customWidth="1"/>
    <col min="3" max="3" width="22" style="8" customWidth="1"/>
    <col min="4" max="4" width="36.109375" style="8" customWidth="1"/>
    <col min="5" max="5" width="22.33203125" style="8" customWidth="1"/>
    <col min="6" max="6" width="23.33203125" style="8" customWidth="1"/>
    <col min="7" max="7" width="14.5546875" style="7" customWidth="1"/>
    <col min="8" max="8" width="16" style="7" customWidth="1"/>
    <col min="9" max="9" width="11.88671875" style="8" bestFit="1" customWidth="1"/>
    <col min="10" max="10" width="17" style="8" bestFit="1" customWidth="1"/>
    <col min="11" max="16384" width="9.109375" style="8"/>
  </cols>
  <sheetData>
    <row r="1" spans="1:10" ht="15" customHeight="1" x14ac:dyDescent="0.3">
      <c r="A1" s="1" t="s">
        <v>150</v>
      </c>
      <c r="B1" s="2" t="s">
        <v>75</v>
      </c>
      <c r="C1" s="3"/>
      <c r="D1" s="4"/>
      <c r="E1" s="5" t="s">
        <v>151</v>
      </c>
      <c r="F1" s="6"/>
    </row>
    <row r="2" spans="1:10" x14ac:dyDescent="0.3">
      <c r="A2" s="9"/>
      <c r="B2" s="10"/>
      <c r="C2" s="11"/>
      <c r="D2" s="12"/>
      <c r="E2" s="13"/>
      <c r="F2" s="14"/>
    </row>
    <row r="3" spans="1:10" x14ac:dyDescent="0.3">
      <c r="A3" s="9"/>
      <c r="B3" s="10"/>
      <c r="C3" s="11"/>
      <c r="D3" s="12"/>
      <c r="E3" s="13"/>
      <c r="F3" s="14"/>
    </row>
    <row r="4" spans="1:10" ht="27" customHeight="1" x14ac:dyDescent="0.3">
      <c r="A4" s="9"/>
      <c r="B4" s="10"/>
      <c r="C4" s="11"/>
      <c r="D4" s="12"/>
      <c r="E4" s="13"/>
      <c r="F4" s="14"/>
    </row>
    <row r="5" spans="1:10" x14ac:dyDescent="0.3">
      <c r="A5" s="15" t="s">
        <v>74</v>
      </c>
      <c r="B5" s="16" t="s">
        <v>73</v>
      </c>
      <c r="C5" s="17"/>
      <c r="D5" s="18"/>
      <c r="E5" s="19"/>
      <c r="F5" s="14"/>
    </row>
    <row r="6" spans="1:10" ht="15" thickBot="1" x14ac:dyDescent="0.35">
      <c r="A6" s="20" t="s">
        <v>152</v>
      </c>
      <c r="B6" s="21"/>
      <c r="C6" s="22"/>
      <c r="D6" s="23"/>
      <c r="E6" s="24"/>
      <c r="F6" s="25"/>
    </row>
    <row r="7" spans="1:10" ht="22.5" customHeight="1" thickBot="1" x14ac:dyDescent="0.35">
      <c r="A7" s="26" t="s">
        <v>72</v>
      </c>
      <c r="B7" s="26" t="s">
        <v>70</v>
      </c>
      <c r="C7" s="26" t="s">
        <v>69</v>
      </c>
      <c r="D7" s="26" t="s">
        <v>71</v>
      </c>
      <c r="E7" s="26" t="s">
        <v>70</v>
      </c>
      <c r="F7" s="26" t="s">
        <v>69</v>
      </c>
    </row>
    <row r="8" spans="1:10" ht="17.25" customHeight="1" x14ac:dyDescent="0.3">
      <c r="A8" s="27" t="s">
        <v>68</v>
      </c>
      <c r="B8" s="28">
        <f>B9+B10+B20+B21+B25+B26</f>
        <v>17051915944.860001</v>
      </c>
      <c r="C8" s="28">
        <f>C9+C10+C20+C21+C25+C26</f>
        <v>17793130837.02</v>
      </c>
      <c r="D8" s="27" t="s">
        <v>67</v>
      </c>
      <c r="E8" s="28">
        <f>E9+E10+E13+E14</f>
        <v>11521018254.48</v>
      </c>
      <c r="F8" s="28">
        <f>F9+F10+F13+F14</f>
        <v>16007803423.780001</v>
      </c>
      <c r="G8" s="29"/>
      <c r="H8" s="29"/>
      <c r="I8" s="30"/>
      <c r="J8" s="30"/>
    </row>
    <row r="9" spans="1:10" ht="27" customHeight="1" x14ac:dyDescent="0.3">
      <c r="A9" s="31" t="s">
        <v>66</v>
      </c>
      <c r="B9" s="32">
        <v>23686976.030000001</v>
      </c>
      <c r="C9" s="32">
        <v>34861743.82</v>
      </c>
      <c r="D9" s="31" t="s">
        <v>65</v>
      </c>
      <c r="E9" s="32">
        <v>-127139937.76000001</v>
      </c>
      <c r="F9" s="32">
        <v>652761176.66999996</v>
      </c>
      <c r="G9" s="29"/>
      <c r="H9" s="29"/>
      <c r="I9" s="30"/>
      <c r="J9" s="30"/>
    </row>
    <row r="10" spans="1:10" ht="16.5" customHeight="1" x14ac:dyDescent="0.3">
      <c r="A10" s="31" t="s">
        <v>64</v>
      </c>
      <c r="B10" s="32">
        <f>B11+B18+B19</f>
        <v>11573162111.09</v>
      </c>
      <c r="C10" s="32">
        <f>C11+C18+C19</f>
        <v>11962660682.860001</v>
      </c>
      <c r="D10" s="31" t="s">
        <v>63</v>
      </c>
      <c r="E10" s="32">
        <f>E11+E12</f>
        <v>11648158192.24</v>
      </c>
      <c r="F10" s="32">
        <f>F11+F12</f>
        <v>15355042247.110001</v>
      </c>
      <c r="G10" s="29"/>
      <c r="H10" s="29"/>
      <c r="I10" s="30"/>
      <c r="J10" s="30"/>
    </row>
    <row r="11" spans="1:10" ht="16.5" customHeight="1" x14ac:dyDescent="0.3">
      <c r="A11" s="31" t="s">
        <v>62</v>
      </c>
      <c r="B11" s="32">
        <f>B12+SUM(B14:B17)</f>
        <v>10376331658.32</v>
      </c>
      <c r="C11" s="32">
        <f>C12+SUM(C14:C17)</f>
        <v>10462506979.1</v>
      </c>
      <c r="D11" s="33" t="s">
        <v>61</v>
      </c>
      <c r="E11" s="34">
        <f>12897553072.05-1249394879.81</f>
        <v>11648158192.24</v>
      </c>
      <c r="F11" s="34">
        <f>17938996949.04-2583954701.93</f>
        <v>15355042247.110001</v>
      </c>
      <c r="G11" s="29"/>
      <c r="H11" s="29"/>
      <c r="I11" s="30"/>
      <c r="J11" s="30"/>
    </row>
    <row r="12" spans="1:10" ht="16.5" customHeight="1" x14ac:dyDescent="0.3">
      <c r="A12" s="33" t="s">
        <v>60</v>
      </c>
      <c r="B12" s="34">
        <v>7941670849.8199997</v>
      </c>
      <c r="C12" s="34">
        <v>8103013040.6199999</v>
      </c>
      <c r="D12" s="33" t="s">
        <v>59</v>
      </c>
      <c r="E12" s="34">
        <v>0</v>
      </c>
      <c r="F12" s="34">
        <v>0</v>
      </c>
      <c r="G12" s="29"/>
      <c r="H12" s="29"/>
      <c r="I12" s="30"/>
      <c r="J12" s="30"/>
    </row>
    <row r="13" spans="1:10" ht="57.6" x14ac:dyDescent="0.3">
      <c r="A13" s="33" t="s">
        <v>58</v>
      </c>
      <c r="B13" s="34">
        <v>205884372.02000001</v>
      </c>
      <c r="C13" s="34">
        <v>193892038.81999999</v>
      </c>
      <c r="D13" s="31" t="s">
        <v>57</v>
      </c>
      <c r="E13" s="32">
        <v>0</v>
      </c>
      <c r="F13" s="32">
        <v>0</v>
      </c>
      <c r="G13" s="29"/>
      <c r="H13" s="29"/>
      <c r="I13" s="30"/>
      <c r="J13" s="30"/>
    </row>
    <row r="14" spans="1:10" ht="28.8" x14ac:dyDescent="0.3">
      <c r="A14" s="33" t="s">
        <v>56</v>
      </c>
      <c r="B14" s="34">
        <v>2349945103.6399999</v>
      </c>
      <c r="C14" s="34">
        <v>2272809432.75</v>
      </c>
      <c r="D14" s="31" t="s">
        <v>55</v>
      </c>
      <c r="E14" s="32">
        <v>0</v>
      </c>
      <c r="F14" s="32">
        <v>0</v>
      </c>
      <c r="G14" s="29"/>
      <c r="H14" s="29"/>
      <c r="I14" s="30"/>
      <c r="J14" s="30"/>
    </row>
    <row r="15" spans="1:10" x14ac:dyDescent="0.3">
      <c r="A15" s="33" t="s">
        <v>54</v>
      </c>
      <c r="B15" s="34">
        <v>49899838.329999998</v>
      </c>
      <c r="C15" s="34">
        <v>47584450.509999998</v>
      </c>
      <c r="D15" s="31" t="s">
        <v>53</v>
      </c>
      <c r="E15" s="32">
        <v>0</v>
      </c>
      <c r="F15" s="32">
        <v>0</v>
      </c>
      <c r="G15" s="29"/>
      <c r="H15" s="29"/>
      <c r="I15" s="30"/>
      <c r="J15" s="30"/>
    </row>
    <row r="16" spans="1:10" x14ac:dyDescent="0.3">
      <c r="A16" s="33" t="s">
        <v>52</v>
      </c>
      <c r="B16" s="34">
        <v>1330392.25</v>
      </c>
      <c r="C16" s="34">
        <v>978616.4</v>
      </c>
      <c r="D16" s="31" t="s">
        <v>51</v>
      </c>
      <c r="E16" s="32">
        <v>0</v>
      </c>
      <c r="F16" s="32">
        <v>0</v>
      </c>
      <c r="G16" s="29"/>
      <c r="H16" s="29"/>
      <c r="I16" s="30"/>
      <c r="J16" s="30"/>
    </row>
    <row r="17" spans="1:10" ht="28.8" x14ac:dyDescent="0.3">
      <c r="A17" s="33" t="s">
        <v>50</v>
      </c>
      <c r="B17" s="34">
        <v>33485474.280000001</v>
      </c>
      <c r="C17" s="34">
        <v>38121438.82</v>
      </c>
      <c r="D17" s="31" t="s">
        <v>153</v>
      </c>
      <c r="E17" s="35">
        <f>E18+E19+E30+E31</f>
        <v>6081302773.8800001</v>
      </c>
      <c r="F17" s="35">
        <f>F18+F19+F30+F31</f>
        <v>2418929156.8600001</v>
      </c>
      <c r="G17" s="29"/>
      <c r="H17" s="29"/>
      <c r="I17" s="30"/>
      <c r="J17" s="30"/>
    </row>
    <row r="18" spans="1:10" ht="28.8" x14ac:dyDescent="0.3">
      <c r="A18" s="31" t="s">
        <v>49</v>
      </c>
      <c r="B18" s="32">
        <v>1196830452.77</v>
      </c>
      <c r="C18" s="32">
        <v>1500153703.76</v>
      </c>
      <c r="D18" s="33" t="s">
        <v>154</v>
      </c>
      <c r="E18" s="32">
        <f>559951.91-321402.05</f>
        <v>238549.86000000004</v>
      </c>
      <c r="F18" s="32">
        <f>394876.34-6321.52</f>
        <v>388554.82</v>
      </c>
      <c r="G18" s="29"/>
      <c r="H18" s="29"/>
      <c r="I18" s="30"/>
      <c r="J18" s="30"/>
    </row>
    <row r="19" spans="1:10" ht="32.25" customHeight="1" x14ac:dyDescent="0.3">
      <c r="A19" s="31" t="s">
        <v>48</v>
      </c>
      <c r="B19" s="32">
        <v>0</v>
      </c>
      <c r="C19" s="32">
        <v>0</v>
      </c>
      <c r="D19" s="31" t="s">
        <v>47</v>
      </c>
      <c r="E19" s="36">
        <f>SUM(E20:E27)</f>
        <v>718527110.55999994</v>
      </c>
      <c r="F19" s="36">
        <f>SUM(F20:F27)</f>
        <v>810774821.87000012</v>
      </c>
      <c r="G19" s="29"/>
      <c r="H19" s="29"/>
      <c r="I19" s="30"/>
      <c r="J19" s="30"/>
    </row>
    <row r="20" spans="1:10" x14ac:dyDescent="0.3">
      <c r="A20" s="31" t="s">
        <v>46</v>
      </c>
      <c r="B20" s="32">
        <f>648996723.48-321402.05</f>
        <v>648675321.43000007</v>
      </c>
      <c r="C20" s="32">
        <f>937585901.01-6321.52</f>
        <v>937579579.49000001</v>
      </c>
      <c r="D20" s="33" t="s">
        <v>45</v>
      </c>
      <c r="E20" s="34">
        <v>116039770.01000001</v>
      </c>
      <c r="F20" s="34">
        <v>91682926.989999995</v>
      </c>
      <c r="G20" s="29"/>
      <c r="H20" s="29"/>
      <c r="I20" s="30"/>
      <c r="J20" s="30"/>
    </row>
    <row r="21" spans="1:10" ht="28.8" x14ac:dyDescent="0.3">
      <c r="A21" s="31" t="s">
        <v>44</v>
      </c>
      <c r="B21" s="32">
        <f>SUM(B22:B24)</f>
        <v>4779030942.3999996</v>
      </c>
      <c r="C21" s="32">
        <f>SUM(C22:C24)</f>
        <v>4833667417.5100002</v>
      </c>
      <c r="D21" s="33" t="s">
        <v>43</v>
      </c>
      <c r="E21" s="34">
        <v>11911705.859999999</v>
      </c>
      <c r="F21" s="34">
        <v>12233337.17</v>
      </c>
      <c r="G21" s="29"/>
      <c r="H21" s="29"/>
      <c r="I21" s="30"/>
      <c r="J21" s="30"/>
    </row>
    <row r="22" spans="1:10" ht="28.8" x14ac:dyDescent="0.3">
      <c r="A22" s="33" t="s">
        <v>42</v>
      </c>
      <c r="B22" s="34">
        <v>4779030942.3999996</v>
      </c>
      <c r="C22" s="34">
        <v>4833667417.5100002</v>
      </c>
      <c r="D22" s="33" t="s">
        <v>41</v>
      </c>
      <c r="E22" s="34">
        <v>42228471.020000003</v>
      </c>
      <c r="F22" s="34">
        <v>46116651.229999997</v>
      </c>
      <c r="G22" s="29"/>
      <c r="H22" s="29"/>
      <c r="I22" s="30"/>
      <c r="J22" s="30"/>
    </row>
    <row r="23" spans="1:10" ht="14.25" customHeight="1" x14ac:dyDescent="0.3">
      <c r="A23" s="33" t="s">
        <v>40</v>
      </c>
      <c r="B23" s="34">
        <v>0</v>
      </c>
      <c r="C23" s="34">
        <v>0</v>
      </c>
      <c r="D23" s="33" t="s">
        <v>39</v>
      </c>
      <c r="E23" s="34">
        <v>41595970.640000001</v>
      </c>
      <c r="F23" s="34">
        <v>41828056.75</v>
      </c>
      <c r="G23" s="29"/>
      <c r="H23" s="29"/>
      <c r="I23" s="30"/>
      <c r="J23" s="30"/>
    </row>
    <row r="24" spans="1:10" ht="28.8" x14ac:dyDescent="0.3">
      <c r="A24" s="33" t="s">
        <v>38</v>
      </c>
      <c r="B24" s="34">
        <v>0</v>
      </c>
      <c r="C24" s="34">
        <v>0</v>
      </c>
      <c r="D24" s="33" t="s">
        <v>37</v>
      </c>
      <c r="E24" s="34">
        <f>593772913.04-194883265.06</f>
        <v>398889647.97999996</v>
      </c>
      <c r="F24" s="34">
        <f>629577634.07-133525106.91</f>
        <v>496052527.16000009</v>
      </c>
      <c r="G24" s="29"/>
      <c r="H24" s="29"/>
      <c r="I24" s="30"/>
      <c r="J24" s="30"/>
    </row>
    <row r="25" spans="1:10" ht="28.8" x14ac:dyDescent="0.3">
      <c r="A25" s="31" t="s">
        <v>36</v>
      </c>
      <c r="B25" s="32">
        <v>27360593.91</v>
      </c>
      <c r="C25" s="32">
        <v>24361413.34</v>
      </c>
      <c r="D25" s="33" t="s">
        <v>35</v>
      </c>
      <c r="E25" s="34">
        <v>99866141.069999993</v>
      </c>
      <c r="F25" s="34">
        <v>112331166.48</v>
      </c>
      <c r="G25" s="29"/>
      <c r="H25" s="29"/>
      <c r="I25" s="30"/>
      <c r="J25" s="30"/>
    </row>
    <row r="26" spans="1:10" ht="43.2" x14ac:dyDescent="0.3">
      <c r="A26" s="31" t="s">
        <v>34</v>
      </c>
      <c r="B26" s="32">
        <v>0</v>
      </c>
      <c r="C26" s="32">
        <v>0</v>
      </c>
      <c r="D26" s="33" t="s">
        <v>33</v>
      </c>
      <c r="E26" s="34">
        <v>1888086.36</v>
      </c>
      <c r="F26" s="34">
        <v>2543864.0099999998</v>
      </c>
      <c r="G26" s="29"/>
      <c r="H26" s="29"/>
      <c r="I26" s="30"/>
      <c r="J26" s="30"/>
    </row>
    <row r="27" spans="1:10" x14ac:dyDescent="0.3">
      <c r="A27" s="31" t="s">
        <v>32</v>
      </c>
      <c r="B27" s="32">
        <f>B28+B33+B39+B47</f>
        <v>550405083.5</v>
      </c>
      <c r="C27" s="32">
        <f>C28+C33+C39+C47</f>
        <v>633601743.61999989</v>
      </c>
      <c r="D27" s="33" t="s">
        <v>31</v>
      </c>
      <c r="E27" s="34">
        <f>SUM(E28:E29)</f>
        <v>6107317.6200000001</v>
      </c>
      <c r="F27" s="34">
        <f>SUM(F28:F29)</f>
        <v>7986292.0800000001</v>
      </c>
      <c r="G27" s="29"/>
      <c r="H27" s="29"/>
      <c r="I27" s="30"/>
      <c r="J27" s="30"/>
    </row>
    <row r="28" spans="1:10" ht="28.8" x14ac:dyDescent="0.3">
      <c r="A28" s="31" t="s">
        <v>30</v>
      </c>
      <c r="B28" s="32">
        <f>SUM(B29:B32)</f>
        <v>1841729.48</v>
      </c>
      <c r="C28" s="32">
        <f>SUM(C29:C32)</f>
        <v>2082620.65</v>
      </c>
      <c r="D28" s="33" t="s">
        <v>29</v>
      </c>
      <c r="E28" s="34">
        <v>6107317.6200000001</v>
      </c>
      <c r="F28" s="34">
        <v>7986292.0800000001</v>
      </c>
      <c r="G28" s="29"/>
      <c r="H28" s="29"/>
      <c r="I28" s="30"/>
      <c r="J28" s="30"/>
    </row>
    <row r="29" spans="1:10" x14ac:dyDescent="0.3">
      <c r="A29" s="33" t="s">
        <v>28</v>
      </c>
      <c r="B29" s="34">
        <v>1834587.77</v>
      </c>
      <c r="C29" s="34">
        <v>2077039.24</v>
      </c>
      <c r="D29" s="33" t="s">
        <v>27</v>
      </c>
      <c r="E29" s="34">
        <v>0</v>
      </c>
      <c r="F29" s="34">
        <v>0</v>
      </c>
      <c r="G29" s="29"/>
      <c r="H29" s="29"/>
      <c r="I29" s="30"/>
      <c r="J29" s="30"/>
    </row>
    <row r="30" spans="1:10" x14ac:dyDescent="0.3">
      <c r="A30" s="33" t="s">
        <v>26</v>
      </c>
      <c r="B30" s="34">
        <v>0</v>
      </c>
      <c r="C30" s="34">
        <v>0</v>
      </c>
      <c r="D30" s="31" t="s">
        <v>25</v>
      </c>
      <c r="E30" s="32">
        <v>5220560543.6599998</v>
      </c>
      <c r="F30" s="32">
        <v>1491632969.0599999</v>
      </c>
      <c r="G30" s="29"/>
      <c r="H30" s="29"/>
      <c r="I30" s="30"/>
      <c r="J30" s="30"/>
    </row>
    <row r="31" spans="1:10" x14ac:dyDescent="0.3">
      <c r="A31" s="33" t="s">
        <v>24</v>
      </c>
      <c r="B31" s="34">
        <v>7141.71</v>
      </c>
      <c r="C31" s="37">
        <v>5581.41</v>
      </c>
      <c r="D31" s="31" t="s">
        <v>23</v>
      </c>
      <c r="E31" s="32">
        <f>E32+E33</f>
        <v>141976569.80000001</v>
      </c>
      <c r="F31" s="32">
        <f>F32+F33</f>
        <v>116132811.11</v>
      </c>
      <c r="G31" s="29"/>
      <c r="H31" s="29"/>
      <c r="I31" s="30"/>
      <c r="J31" s="30"/>
    </row>
    <row r="32" spans="1:10" ht="28.8" x14ac:dyDescent="0.3">
      <c r="A32" s="33" t="s">
        <v>22</v>
      </c>
      <c r="B32" s="34">
        <v>0</v>
      </c>
      <c r="C32" s="34">
        <v>0</v>
      </c>
      <c r="D32" s="33" t="s">
        <v>21</v>
      </c>
      <c r="E32" s="34">
        <v>141976569.80000001</v>
      </c>
      <c r="F32" s="34">
        <v>116132811.11</v>
      </c>
      <c r="G32" s="29"/>
      <c r="H32" s="29"/>
      <c r="I32" s="30"/>
      <c r="J32" s="30"/>
    </row>
    <row r="33" spans="1:10" x14ac:dyDescent="0.3">
      <c r="A33" s="31" t="s">
        <v>20</v>
      </c>
      <c r="B33" s="32">
        <f>SUM(B34:B38)</f>
        <v>405582324.62</v>
      </c>
      <c r="C33" s="32">
        <f>SUM(C34:C38)</f>
        <v>451306202.16999996</v>
      </c>
      <c r="D33" s="33" t="s">
        <v>19</v>
      </c>
      <c r="E33" s="34">
        <v>0</v>
      </c>
      <c r="F33" s="34">
        <v>0</v>
      </c>
      <c r="G33" s="29"/>
      <c r="H33" s="29"/>
      <c r="I33" s="30"/>
      <c r="J33" s="30"/>
    </row>
    <row r="34" spans="1:10" x14ac:dyDescent="0.3">
      <c r="A34" s="33" t="s">
        <v>18</v>
      </c>
      <c r="B34" s="34">
        <v>6922127.3200000003</v>
      </c>
      <c r="C34" s="34">
        <v>5121508.37</v>
      </c>
      <c r="D34" s="33"/>
      <c r="E34" s="32"/>
      <c r="F34" s="32"/>
      <c r="G34" s="29"/>
      <c r="H34" s="29"/>
      <c r="I34" s="30"/>
      <c r="J34" s="30"/>
    </row>
    <row r="35" spans="1:10" x14ac:dyDescent="0.3">
      <c r="A35" s="33" t="s">
        <v>17</v>
      </c>
      <c r="B35" s="34">
        <v>76548232.840000004</v>
      </c>
      <c r="C35" s="34">
        <v>65680316.659999996</v>
      </c>
      <c r="D35" s="33"/>
      <c r="E35" s="32"/>
      <c r="F35" s="32"/>
      <c r="G35" s="29"/>
      <c r="H35" s="29"/>
      <c r="I35" s="30"/>
      <c r="J35" s="30"/>
    </row>
    <row r="36" spans="1:10" ht="28.8" x14ac:dyDescent="0.3">
      <c r="A36" s="33" t="s">
        <v>16</v>
      </c>
      <c r="B36" s="34">
        <v>129.99</v>
      </c>
      <c r="C36" s="34">
        <v>129.99</v>
      </c>
      <c r="D36" s="33"/>
      <c r="E36" s="32"/>
      <c r="F36" s="32"/>
      <c r="G36" s="29"/>
      <c r="H36" s="29"/>
      <c r="I36" s="30"/>
      <c r="J36" s="30"/>
    </row>
    <row r="37" spans="1:10" x14ac:dyDescent="0.3">
      <c r="A37" s="33" t="s">
        <v>15</v>
      </c>
      <c r="B37" s="34">
        <f>516992235.87-194883265.06</f>
        <v>322108970.81</v>
      </c>
      <c r="C37" s="34">
        <f>514022464.7-133525106.91</f>
        <v>380497357.78999996</v>
      </c>
      <c r="D37" s="31"/>
      <c r="E37" s="32"/>
      <c r="F37" s="32"/>
      <c r="G37" s="29"/>
      <c r="H37" s="29"/>
      <c r="I37" s="30"/>
    </row>
    <row r="38" spans="1:10" ht="43.2" x14ac:dyDescent="0.3">
      <c r="A38" s="33" t="s">
        <v>14</v>
      </c>
      <c r="B38" s="34">
        <v>2863.66</v>
      </c>
      <c r="C38" s="34">
        <v>6889.36</v>
      </c>
      <c r="D38" s="33"/>
      <c r="E38" s="38"/>
      <c r="F38" s="38"/>
      <c r="G38" s="29"/>
      <c r="H38" s="29"/>
      <c r="I38" s="30"/>
    </row>
    <row r="39" spans="1:10" ht="28.5" customHeight="1" x14ac:dyDescent="0.3">
      <c r="A39" s="31" t="s">
        <v>13</v>
      </c>
      <c r="B39" s="32">
        <f>SUM(B40:B46)</f>
        <v>111246637.87</v>
      </c>
      <c r="C39" s="32">
        <f>SUM(C40:C46)</f>
        <v>140824533.05000001</v>
      </c>
      <c r="D39" s="33"/>
      <c r="E39" s="39"/>
      <c r="F39" s="39"/>
      <c r="G39" s="29"/>
      <c r="H39" s="29"/>
      <c r="I39" s="30"/>
    </row>
    <row r="40" spans="1:10" ht="18.75" customHeight="1" x14ac:dyDescent="0.3">
      <c r="A40" s="33" t="s">
        <v>12</v>
      </c>
      <c r="B40" s="34">
        <v>737.71</v>
      </c>
      <c r="C40" s="34">
        <v>0</v>
      </c>
      <c r="D40" s="33"/>
      <c r="E40" s="39"/>
      <c r="F40" s="39"/>
      <c r="G40" s="29"/>
      <c r="H40" s="29"/>
      <c r="I40" s="30"/>
    </row>
    <row r="41" spans="1:10" ht="31.5" customHeight="1" x14ac:dyDescent="0.3">
      <c r="A41" s="33" t="s">
        <v>11</v>
      </c>
      <c r="B41" s="34">
        <v>8267249.3700000001</v>
      </c>
      <c r="C41" s="34">
        <v>25882585.899999999</v>
      </c>
      <c r="D41" s="33"/>
      <c r="E41" s="39"/>
      <c r="F41" s="39"/>
      <c r="G41" s="29"/>
      <c r="H41" s="29"/>
      <c r="I41" s="30"/>
    </row>
    <row r="42" spans="1:10" ht="28.8" x14ac:dyDescent="0.3">
      <c r="A42" s="33" t="s">
        <v>10</v>
      </c>
      <c r="B42" s="34">
        <v>0</v>
      </c>
      <c r="C42" s="34">
        <v>0</v>
      </c>
      <c r="D42" s="33"/>
      <c r="E42" s="39"/>
      <c r="F42" s="39"/>
      <c r="G42" s="29"/>
      <c r="H42" s="29"/>
      <c r="I42" s="30"/>
    </row>
    <row r="43" spans="1:10" ht="18.75" customHeight="1" x14ac:dyDescent="0.3">
      <c r="A43" s="33" t="s">
        <v>9</v>
      </c>
      <c r="B43" s="38">
        <v>102978650.79000001</v>
      </c>
      <c r="C43" s="38">
        <v>114941947.15000001</v>
      </c>
      <c r="D43" s="33"/>
      <c r="E43" s="39"/>
      <c r="F43" s="39"/>
      <c r="G43" s="29"/>
      <c r="H43" s="29"/>
      <c r="I43" s="30"/>
    </row>
    <row r="44" spans="1:10" ht="16.5" customHeight="1" x14ac:dyDescent="0.3">
      <c r="A44" s="33" t="s">
        <v>8</v>
      </c>
      <c r="B44" s="34">
        <v>0</v>
      </c>
      <c r="C44" s="34">
        <v>0</v>
      </c>
      <c r="D44" s="33"/>
      <c r="E44" s="39"/>
      <c r="F44" s="39"/>
      <c r="G44" s="29"/>
      <c r="H44" s="29"/>
      <c r="I44" s="30"/>
    </row>
    <row r="45" spans="1:10" ht="18.75" customHeight="1" x14ac:dyDescent="0.3">
      <c r="A45" s="33" t="s">
        <v>7</v>
      </c>
      <c r="B45" s="34">
        <v>0</v>
      </c>
      <c r="C45" s="34">
        <v>0</v>
      </c>
      <c r="D45" s="33"/>
      <c r="E45" s="39"/>
      <c r="F45" s="39"/>
      <c r="G45" s="29"/>
      <c r="H45" s="29"/>
      <c r="I45" s="30"/>
    </row>
    <row r="46" spans="1:10" ht="26.4" customHeight="1" x14ac:dyDescent="0.3">
      <c r="A46" s="33" t="s">
        <v>6</v>
      </c>
      <c r="B46" s="34">
        <v>0</v>
      </c>
      <c r="C46" s="34">
        <v>0</v>
      </c>
      <c r="D46" s="33"/>
      <c r="E46" s="39"/>
      <c r="F46" s="39"/>
      <c r="G46" s="29"/>
      <c r="H46" s="29"/>
      <c r="I46" s="30"/>
    </row>
    <row r="47" spans="1:10" ht="18.75" customHeight="1" thickBot="1" x14ac:dyDescent="0.35">
      <c r="A47" s="40" t="s">
        <v>5</v>
      </c>
      <c r="B47" s="41">
        <v>31734391.530000001</v>
      </c>
      <c r="C47" s="41">
        <v>39388387.75</v>
      </c>
      <c r="D47" s="42"/>
      <c r="E47" s="43"/>
      <c r="F47" s="43"/>
      <c r="G47" s="29"/>
      <c r="H47" s="29"/>
      <c r="I47" s="30"/>
    </row>
    <row r="48" spans="1:10" ht="17.25" customHeight="1" thickBot="1" x14ac:dyDescent="0.35">
      <c r="A48" s="44" t="s">
        <v>4</v>
      </c>
      <c r="B48" s="45">
        <f>B8+B27</f>
        <v>17602321028.360001</v>
      </c>
      <c r="C48" s="45">
        <f>C8+C27</f>
        <v>18426732580.639999</v>
      </c>
      <c r="D48" s="44" t="s">
        <v>3</v>
      </c>
      <c r="E48" s="45">
        <f>E8+E15+E16+E17</f>
        <v>17602321028.360001</v>
      </c>
      <c r="F48" s="45">
        <f>F8+F15+F16+F17</f>
        <v>18426732580.639999</v>
      </c>
      <c r="G48" s="29"/>
      <c r="H48" s="29"/>
      <c r="I48" s="30"/>
    </row>
    <row r="49" spans="1:6" x14ac:dyDescent="0.3">
      <c r="A49" s="46"/>
      <c r="B49" s="46"/>
      <c r="C49" s="46"/>
      <c r="D49" s="46"/>
      <c r="E49" s="46"/>
      <c r="F49" s="46"/>
    </row>
    <row r="50" spans="1:6" s="7" customFormat="1" x14ac:dyDescent="0.3">
      <c r="A50" s="47"/>
      <c r="B50" s="48"/>
      <c r="C50" s="48"/>
      <c r="D50" s="47"/>
      <c r="E50" s="48">
        <f>E48-B48</f>
        <v>0</v>
      </c>
      <c r="F50" s="48">
        <f>F48-C48</f>
        <v>0</v>
      </c>
    </row>
    <row r="51" spans="1:6" x14ac:dyDescent="0.3">
      <c r="A51" s="49"/>
      <c r="B51" s="49"/>
      <c r="C51" s="49"/>
      <c r="D51" s="49"/>
      <c r="E51" s="49"/>
      <c r="F51" s="49"/>
    </row>
    <row r="52" spans="1:6" x14ac:dyDescent="0.3">
      <c r="A52" s="49"/>
      <c r="B52" s="49"/>
      <c r="C52" s="49"/>
      <c r="D52" s="49"/>
      <c r="E52" s="49"/>
      <c r="F52" s="49"/>
    </row>
    <row r="53" spans="1:6" ht="15" customHeight="1" x14ac:dyDescent="0.3">
      <c r="A53" s="101" t="s">
        <v>158</v>
      </c>
      <c r="B53" s="49"/>
      <c r="C53" s="50">
        <v>44329</v>
      </c>
      <c r="D53" s="50"/>
      <c r="E53" s="49"/>
      <c r="F53" s="102" t="s">
        <v>159</v>
      </c>
    </row>
    <row r="54" spans="1:6" x14ac:dyDescent="0.3">
      <c r="A54" s="51" t="s">
        <v>1</v>
      </c>
      <c r="B54" s="51"/>
      <c r="C54" s="52" t="s">
        <v>2</v>
      </c>
      <c r="D54" s="53"/>
      <c r="E54" s="51"/>
      <c r="F54" s="51" t="s">
        <v>0</v>
      </c>
    </row>
    <row r="55" spans="1:6" x14ac:dyDescent="0.3">
      <c r="A55" s="51"/>
      <c r="E55" s="51"/>
      <c r="F55" s="51"/>
    </row>
    <row r="56" spans="1:6" x14ac:dyDescent="0.3">
      <c r="A56" s="51"/>
      <c r="B56" s="51"/>
      <c r="C56" s="51"/>
      <c r="E56" s="51"/>
    </row>
    <row r="57" spans="1:6" x14ac:dyDescent="0.3">
      <c r="A57" s="54"/>
      <c r="B57" s="51"/>
      <c r="C57" s="51"/>
      <c r="E57" s="51"/>
    </row>
    <row r="58" spans="1:6" x14ac:dyDescent="0.3">
      <c r="A58" s="51"/>
      <c r="B58" s="51"/>
      <c r="C58" s="51"/>
      <c r="E58" s="51"/>
    </row>
    <row r="63" spans="1:6" x14ac:dyDescent="0.3">
      <c r="A63" s="55"/>
    </row>
  </sheetData>
  <mergeCells count="7">
    <mergeCell ref="C53:D53"/>
    <mergeCell ref="C54:D54"/>
    <mergeCell ref="A1:A4"/>
    <mergeCell ref="B1:D4"/>
    <mergeCell ref="E1:F6"/>
    <mergeCell ref="B5:D6"/>
    <mergeCell ref="A49:F49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43" zoomScaleNormal="100" workbookViewId="0">
      <selection activeCell="D52" sqref="D52"/>
    </sheetView>
  </sheetViews>
  <sheetFormatPr defaultColWidth="9.109375" defaultRowHeight="14.4" x14ac:dyDescent="0.3"/>
  <cols>
    <col min="1" max="1" width="32.5546875" style="8" customWidth="1"/>
    <col min="2" max="2" width="29.33203125" style="8" customWidth="1"/>
    <col min="3" max="3" width="29.6640625" style="8" customWidth="1"/>
    <col min="4" max="4" width="26.44140625" style="8" customWidth="1"/>
    <col min="5" max="5" width="27.5546875" style="7" customWidth="1"/>
    <col min="6" max="6" width="9.109375" style="7"/>
    <col min="7" max="7" width="12.6640625" style="7" customWidth="1"/>
    <col min="8" max="9" width="14.44140625" style="8" customWidth="1"/>
    <col min="10" max="16384" width="9.109375" style="8"/>
  </cols>
  <sheetData>
    <row r="1" spans="1:15" ht="29.25" customHeight="1" x14ac:dyDescent="0.3">
      <c r="A1" s="1" t="s">
        <v>150</v>
      </c>
      <c r="B1" s="56" t="s">
        <v>119</v>
      </c>
      <c r="C1" s="57"/>
      <c r="D1" s="1" t="s">
        <v>155</v>
      </c>
    </row>
    <row r="2" spans="1:15" x14ac:dyDescent="0.3">
      <c r="A2" s="9"/>
      <c r="B2" s="58" t="s">
        <v>118</v>
      </c>
      <c r="C2" s="59"/>
      <c r="D2" s="9"/>
    </row>
    <row r="3" spans="1:15" ht="21" customHeight="1" x14ac:dyDescent="0.3">
      <c r="A3" s="9"/>
      <c r="B3" s="58" t="s">
        <v>117</v>
      </c>
      <c r="C3" s="59"/>
      <c r="D3" s="9"/>
    </row>
    <row r="4" spans="1:15" ht="16.95" customHeight="1" x14ac:dyDescent="0.3">
      <c r="A4" s="9"/>
      <c r="B4" s="58"/>
      <c r="C4" s="59"/>
      <c r="D4" s="9"/>
    </row>
    <row r="5" spans="1:15" x14ac:dyDescent="0.3">
      <c r="A5" s="15" t="s">
        <v>74</v>
      </c>
      <c r="B5" s="16" t="s">
        <v>73</v>
      </c>
      <c r="C5" s="18"/>
      <c r="D5" s="60"/>
    </row>
    <row r="6" spans="1:15" ht="15" thickBot="1" x14ac:dyDescent="0.35">
      <c r="A6" s="20" t="s">
        <v>152</v>
      </c>
      <c r="B6" s="21"/>
      <c r="C6" s="23"/>
      <c r="D6" s="61"/>
    </row>
    <row r="7" spans="1:15" ht="31.5" customHeight="1" thickBot="1" x14ac:dyDescent="0.35">
      <c r="A7" s="62"/>
      <c r="B7" s="63"/>
      <c r="C7" s="26" t="s">
        <v>116</v>
      </c>
      <c r="D7" s="64" t="s">
        <v>115</v>
      </c>
      <c r="J7" s="65"/>
      <c r="K7" s="65"/>
      <c r="L7" s="65"/>
      <c r="M7" s="65"/>
      <c r="N7" s="65"/>
      <c r="O7" s="65"/>
    </row>
    <row r="8" spans="1:15" ht="14.25" customHeight="1" x14ac:dyDescent="0.3">
      <c r="A8" s="66" t="s">
        <v>114</v>
      </c>
      <c r="B8" s="67"/>
      <c r="C8" s="68">
        <f>SUM(C9:C14)</f>
        <v>15567118563.110001</v>
      </c>
      <c r="D8" s="68">
        <f>SUM(D9:D14)</f>
        <v>16904265442.9</v>
      </c>
      <c r="E8" s="29"/>
      <c r="F8" s="29"/>
      <c r="G8" s="69"/>
      <c r="H8" s="70"/>
      <c r="I8" s="70"/>
      <c r="J8" s="65"/>
      <c r="K8" s="65"/>
      <c r="L8" s="65"/>
      <c r="M8" s="65"/>
      <c r="N8" s="65"/>
      <c r="O8" s="65"/>
    </row>
    <row r="9" spans="1:15" ht="14.25" customHeight="1" x14ac:dyDescent="0.3">
      <c r="A9" s="71" t="s">
        <v>113</v>
      </c>
      <c r="B9" s="72"/>
      <c r="C9" s="34">
        <f>457699223.52-6634.43</f>
        <v>457692589.08999997</v>
      </c>
      <c r="D9" s="34">
        <v>401943361.49000001</v>
      </c>
      <c r="E9" s="29"/>
      <c r="F9" s="29"/>
      <c r="G9" s="73"/>
      <c r="H9" s="74"/>
      <c r="I9" s="74"/>
      <c r="J9" s="65"/>
      <c r="K9" s="65"/>
      <c r="L9" s="65"/>
      <c r="M9" s="65"/>
      <c r="N9" s="65"/>
      <c r="O9" s="65"/>
    </row>
    <row r="10" spans="1:15" ht="33.75" customHeight="1" x14ac:dyDescent="0.3">
      <c r="A10" s="71" t="s">
        <v>112</v>
      </c>
      <c r="B10" s="72"/>
      <c r="C10" s="34">
        <v>60656.69</v>
      </c>
      <c r="D10" s="34">
        <v>219338.29</v>
      </c>
      <c r="E10" s="29"/>
      <c r="F10" s="29"/>
      <c r="G10" s="73"/>
      <c r="H10" s="74"/>
      <c r="I10" s="74"/>
      <c r="J10" s="75"/>
      <c r="K10" s="75"/>
      <c r="L10" s="65"/>
      <c r="M10" s="76"/>
      <c r="N10" s="65"/>
      <c r="O10" s="65"/>
    </row>
    <row r="11" spans="1:15" ht="14.25" customHeight="1" x14ac:dyDescent="0.3">
      <c r="A11" s="71" t="s">
        <v>111</v>
      </c>
      <c r="B11" s="72"/>
      <c r="C11" s="34">
        <v>0</v>
      </c>
      <c r="D11" s="34">
        <v>0</v>
      </c>
      <c r="E11" s="29"/>
      <c r="F11" s="29"/>
      <c r="G11" s="77"/>
      <c r="H11" s="78"/>
      <c r="I11" s="78"/>
      <c r="J11" s="65"/>
      <c r="K11" s="65"/>
      <c r="L11" s="65"/>
      <c r="M11" s="76"/>
      <c r="N11" s="65"/>
      <c r="O11" s="65"/>
    </row>
    <row r="12" spans="1:15" ht="14.25" customHeight="1" x14ac:dyDescent="0.3">
      <c r="A12" s="71" t="s">
        <v>110</v>
      </c>
      <c r="B12" s="72"/>
      <c r="C12" s="34">
        <v>0</v>
      </c>
      <c r="D12" s="34">
        <v>0</v>
      </c>
      <c r="E12" s="29"/>
      <c r="F12" s="29"/>
      <c r="G12" s="73"/>
      <c r="H12" s="74"/>
      <c r="I12" s="74"/>
      <c r="J12" s="65"/>
      <c r="K12" s="65"/>
      <c r="L12" s="65"/>
      <c r="M12" s="76"/>
      <c r="N12" s="65"/>
      <c r="O12" s="65"/>
    </row>
    <row r="13" spans="1:15" ht="14.25" customHeight="1" x14ac:dyDescent="0.3">
      <c r="A13" s="71" t="s">
        <v>109</v>
      </c>
      <c r="B13" s="72"/>
      <c r="C13" s="34">
        <v>0</v>
      </c>
      <c r="D13" s="34">
        <v>0</v>
      </c>
      <c r="E13" s="29"/>
      <c r="F13" s="29"/>
      <c r="G13" s="73"/>
      <c r="H13" s="74"/>
      <c r="I13" s="74"/>
      <c r="J13" s="65"/>
      <c r="K13" s="65"/>
      <c r="L13" s="65"/>
      <c r="M13" s="65"/>
      <c r="N13" s="65"/>
      <c r="O13" s="65"/>
    </row>
    <row r="14" spans="1:15" ht="14.25" customHeight="1" x14ac:dyDescent="0.3">
      <c r="A14" s="71" t="s">
        <v>108</v>
      </c>
      <c r="B14" s="72"/>
      <c r="C14" s="34">
        <f>15113816681.02-4451363.69</f>
        <v>15109365317.33</v>
      </c>
      <c r="D14" s="34">
        <f>16509115881.4-7013138.28</f>
        <v>16502102743.119999</v>
      </c>
      <c r="E14" s="29"/>
      <c r="F14" s="29"/>
      <c r="G14" s="73"/>
      <c r="H14" s="74"/>
      <c r="I14" s="74"/>
      <c r="J14" s="65"/>
      <c r="K14" s="65"/>
      <c r="L14" s="65"/>
      <c r="M14" s="65"/>
      <c r="N14" s="65"/>
      <c r="O14" s="65"/>
    </row>
    <row r="15" spans="1:15" ht="14.25" customHeight="1" x14ac:dyDescent="0.3">
      <c r="A15" s="79" t="s">
        <v>107</v>
      </c>
      <c r="B15" s="80"/>
      <c r="C15" s="32">
        <f>SUM(C16:C25)</f>
        <v>3887353582.8600001</v>
      </c>
      <c r="D15" s="32">
        <f>SUM(D16:D25)</f>
        <v>4439092830.6800003</v>
      </c>
      <c r="E15" s="29"/>
      <c r="F15" s="29"/>
      <c r="G15" s="69"/>
      <c r="H15" s="70"/>
      <c r="I15" s="70"/>
      <c r="J15" s="65"/>
      <c r="K15" s="65"/>
      <c r="L15" s="65"/>
      <c r="M15" s="65"/>
      <c r="N15" s="65"/>
      <c r="O15" s="65"/>
    </row>
    <row r="16" spans="1:15" x14ac:dyDescent="0.3">
      <c r="A16" s="71" t="s">
        <v>106</v>
      </c>
      <c r="B16" s="72"/>
      <c r="C16" s="34">
        <v>157100183.99000001</v>
      </c>
      <c r="D16" s="34">
        <v>163288505.03</v>
      </c>
      <c r="E16" s="29"/>
      <c r="F16" s="29"/>
      <c r="G16" s="73"/>
      <c r="H16" s="74"/>
      <c r="I16" s="74"/>
      <c r="J16" s="65"/>
      <c r="K16" s="65"/>
      <c r="L16" s="65"/>
      <c r="M16" s="65"/>
      <c r="N16" s="65"/>
      <c r="O16" s="65"/>
    </row>
    <row r="17" spans="1:15" x14ac:dyDescent="0.3">
      <c r="A17" s="71" t="s">
        <v>105</v>
      </c>
      <c r="B17" s="72"/>
      <c r="C17" s="34">
        <v>65114169.520000003</v>
      </c>
      <c r="D17" s="34">
        <v>85456534.290000007</v>
      </c>
      <c r="E17" s="29"/>
      <c r="F17" s="29"/>
      <c r="G17" s="73"/>
      <c r="H17" s="74"/>
      <c r="I17" s="74"/>
      <c r="J17" s="65"/>
      <c r="K17" s="65"/>
      <c r="L17" s="65"/>
      <c r="M17" s="65"/>
      <c r="N17" s="65"/>
      <c r="O17" s="65"/>
    </row>
    <row r="18" spans="1:15" x14ac:dyDescent="0.3">
      <c r="A18" s="71" t="s">
        <v>104</v>
      </c>
      <c r="B18" s="72"/>
      <c r="C18" s="34">
        <v>906973654.32000005</v>
      </c>
      <c r="D18" s="34">
        <v>803631495.77999997</v>
      </c>
      <c r="E18" s="29"/>
      <c r="F18" s="29"/>
      <c r="G18" s="73"/>
      <c r="H18" s="74"/>
      <c r="I18" s="74"/>
      <c r="J18" s="65"/>
      <c r="K18" s="65"/>
      <c r="L18" s="65"/>
      <c r="M18" s="65"/>
      <c r="N18" s="65"/>
      <c r="O18" s="65"/>
    </row>
    <row r="19" spans="1:15" x14ac:dyDescent="0.3">
      <c r="A19" s="71" t="s">
        <v>103</v>
      </c>
      <c r="B19" s="72"/>
      <c r="C19" s="34">
        <f>18970558.67-4451363.69</f>
        <v>14519194.98</v>
      </c>
      <c r="D19" s="34">
        <f>23093980.33-7013138.28</f>
        <v>16080842.049999997</v>
      </c>
      <c r="E19" s="29"/>
      <c r="F19" s="29"/>
      <c r="G19" s="73"/>
      <c r="H19" s="74"/>
      <c r="I19" s="74"/>
      <c r="J19" s="65"/>
      <c r="K19" s="65"/>
      <c r="L19" s="65"/>
      <c r="M19" s="65"/>
      <c r="N19" s="65"/>
      <c r="O19" s="65"/>
    </row>
    <row r="20" spans="1:15" x14ac:dyDescent="0.3">
      <c r="A20" s="71" t="s">
        <v>102</v>
      </c>
      <c r="B20" s="72"/>
      <c r="C20" s="34">
        <v>815893781.67999995</v>
      </c>
      <c r="D20" s="34">
        <v>822512666.02999997</v>
      </c>
      <c r="E20" s="29"/>
      <c r="F20" s="29"/>
      <c r="G20" s="73"/>
      <c r="H20" s="74"/>
      <c r="I20" s="74"/>
    </row>
    <row r="21" spans="1:15" ht="14.25" customHeight="1" x14ac:dyDescent="0.3">
      <c r="A21" s="71" t="s">
        <v>101</v>
      </c>
      <c r="B21" s="72"/>
      <c r="C21" s="34">
        <v>162388352.53</v>
      </c>
      <c r="D21" s="34">
        <v>166202536.59</v>
      </c>
      <c r="E21" s="29"/>
      <c r="F21" s="29"/>
      <c r="G21" s="73"/>
      <c r="H21" s="74"/>
      <c r="I21" s="74"/>
    </row>
    <row r="22" spans="1:15" x14ac:dyDescent="0.3">
      <c r="A22" s="71" t="s">
        <v>100</v>
      </c>
      <c r="B22" s="72"/>
      <c r="C22" s="34">
        <v>25898700.609999999</v>
      </c>
      <c r="D22" s="34">
        <v>24391409.41</v>
      </c>
      <c r="E22" s="29"/>
      <c r="F22" s="29"/>
      <c r="G22" s="73"/>
      <c r="H22" s="74"/>
      <c r="I22" s="74"/>
    </row>
    <row r="23" spans="1:15" ht="14.25" customHeight="1" x14ac:dyDescent="0.3">
      <c r="A23" s="71" t="s">
        <v>99</v>
      </c>
      <c r="B23" s="72"/>
      <c r="C23" s="34">
        <v>0</v>
      </c>
      <c r="D23" s="34">
        <v>0</v>
      </c>
      <c r="E23" s="29"/>
      <c r="F23" s="29"/>
      <c r="G23" s="73"/>
      <c r="H23" s="74"/>
      <c r="I23" s="74"/>
    </row>
    <row r="24" spans="1:15" ht="14.25" customHeight="1" x14ac:dyDescent="0.3">
      <c r="A24" s="71" t="s">
        <v>98</v>
      </c>
      <c r="B24" s="72"/>
      <c r="C24" s="34">
        <f>1739471673.02-6634.43</f>
        <v>1739465038.5899999</v>
      </c>
      <c r="D24" s="34">
        <v>2357528841.5</v>
      </c>
      <c r="E24" s="29"/>
      <c r="F24" s="29"/>
      <c r="G24" s="73"/>
      <c r="H24" s="74"/>
      <c r="I24" s="74"/>
    </row>
    <row r="25" spans="1:15" x14ac:dyDescent="0.3">
      <c r="A25" s="71" t="s">
        <v>97</v>
      </c>
      <c r="B25" s="72"/>
      <c r="C25" s="34">
        <v>506.64</v>
      </c>
      <c r="D25" s="34">
        <v>0</v>
      </c>
      <c r="E25" s="29"/>
      <c r="F25" s="29"/>
      <c r="G25" s="73"/>
      <c r="H25" s="74"/>
      <c r="I25" s="74"/>
    </row>
    <row r="26" spans="1:15" ht="14.25" customHeight="1" x14ac:dyDescent="0.3">
      <c r="A26" s="79" t="s">
        <v>96</v>
      </c>
      <c r="B26" s="80"/>
      <c r="C26" s="32">
        <f>C8-C15</f>
        <v>11679764980.25</v>
      </c>
      <c r="D26" s="32">
        <f>D8-D15</f>
        <v>12465172612.219999</v>
      </c>
      <c r="E26" s="29"/>
      <c r="F26" s="29"/>
      <c r="G26" s="69"/>
      <c r="H26" s="70"/>
      <c r="I26" s="70"/>
    </row>
    <row r="27" spans="1:15" ht="14.25" customHeight="1" x14ac:dyDescent="0.3">
      <c r="A27" s="79" t="s">
        <v>95</v>
      </c>
      <c r="B27" s="80"/>
      <c r="C27" s="32">
        <f>SUM(C28:C30)</f>
        <v>1409689804.4299998</v>
      </c>
      <c r="D27" s="32">
        <f>SUM(D28:D30)</f>
        <v>5021290630.8500004</v>
      </c>
      <c r="E27" s="29"/>
      <c r="F27" s="29"/>
      <c r="G27" s="69"/>
      <c r="H27" s="70"/>
      <c r="I27" s="70"/>
    </row>
    <row r="28" spans="1:15" ht="14.25" customHeight="1" x14ac:dyDescent="0.3">
      <c r="A28" s="71" t="s">
        <v>94</v>
      </c>
      <c r="B28" s="72"/>
      <c r="C28" s="34">
        <v>651355714.11000001</v>
      </c>
      <c r="D28" s="34">
        <v>523455864.01999998</v>
      </c>
      <c r="E28" s="29"/>
      <c r="F28" s="29"/>
      <c r="G28" s="73"/>
      <c r="H28" s="74"/>
      <c r="I28" s="74"/>
    </row>
    <row r="29" spans="1:15" x14ac:dyDescent="0.3">
      <c r="A29" s="71" t="s">
        <v>93</v>
      </c>
      <c r="B29" s="72"/>
      <c r="C29" s="34">
        <v>891.56</v>
      </c>
      <c r="D29" s="34">
        <v>55322.91</v>
      </c>
      <c r="E29" s="29"/>
      <c r="F29" s="29"/>
      <c r="G29" s="77"/>
      <c r="H29" s="78"/>
      <c r="I29" s="78"/>
    </row>
    <row r="30" spans="1:15" x14ac:dyDescent="0.3">
      <c r="A30" s="71" t="s">
        <v>92</v>
      </c>
      <c r="B30" s="72"/>
      <c r="C30" s="34">
        <v>758333198.75999999</v>
      </c>
      <c r="D30" s="34">
        <v>4497779443.9200001</v>
      </c>
      <c r="E30" s="29"/>
      <c r="F30" s="29"/>
      <c r="G30" s="73"/>
      <c r="H30" s="74"/>
      <c r="I30" s="74"/>
    </row>
    <row r="31" spans="1:15" x14ac:dyDescent="0.3">
      <c r="A31" s="79" t="s">
        <v>91</v>
      </c>
      <c r="B31" s="80"/>
      <c r="C31" s="32">
        <f>SUM(C32:C33)</f>
        <v>916765351.44000006</v>
      </c>
      <c r="D31" s="32">
        <f>SUM(D32:D33)</f>
        <v>1065099826.25</v>
      </c>
      <c r="E31" s="29"/>
      <c r="F31" s="29"/>
      <c r="G31" s="69"/>
      <c r="H31" s="70"/>
      <c r="I31" s="70"/>
    </row>
    <row r="32" spans="1:15" ht="47.25" customHeight="1" x14ac:dyDescent="0.3">
      <c r="A32" s="71" t="s">
        <v>90</v>
      </c>
      <c r="B32" s="72"/>
      <c r="C32" s="34">
        <v>0</v>
      </c>
      <c r="D32" s="34">
        <v>0</v>
      </c>
      <c r="E32" s="29"/>
      <c r="F32" s="29"/>
      <c r="G32" s="73"/>
      <c r="H32" s="74"/>
      <c r="I32" s="74"/>
    </row>
    <row r="33" spans="1:9" x14ac:dyDescent="0.3">
      <c r="A33" s="71" t="s">
        <v>89</v>
      </c>
      <c r="B33" s="72"/>
      <c r="C33" s="34">
        <v>916765351.44000006</v>
      </c>
      <c r="D33" s="34">
        <v>1065099826.25</v>
      </c>
      <c r="E33" s="29"/>
      <c r="F33" s="29"/>
      <c r="G33" s="73"/>
      <c r="H33" s="74"/>
      <c r="I33" s="74"/>
    </row>
    <row r="34" spans="1:9" ht="14.25" customHeight="1" x14ac:dyDescent="0.3">
      <c r="A34" s="79" t="s">
        <v>88</v>
      </c>
      <c r="B34" s="80"/>
      <c r="C34" s="32">
        <f>C26+C27-C31</f>
        <v>12172689433.24</v>
      </c>
      <c r="D34" s="32">
        <f>D26+D27-D31</f>
        <v>16421363416.82</v>
      </c>
      <c r="E34" s="29"/>
      <c r="F34" s="29"/>
      <c r="G34" s="69"/>
      <c r="H34" s="70"/>
      <c r="I34" s="70"/>
    </row>
    <row r="35" spans="1:9" x14ac:dyDescent="0.3">
      <c r="A35" s="79" t="s">
        <v>87</v>
      </c>
      <c r="B35" s="80"/>
      <c r="C35" s="32">
        <f>SUM(C36:C38)</f>
        <v>241779481.40000001</v>
      </c>
      <c r="D35" s="32">
        <f>SUM(D36:D38)</f>
        <v>295485178.14999998</v>
      </c>
      <c r="E35" s="29"/>
      <c r="F35" s="29"/>
      <c r="G35" s="69"/>
      <c r="H35" s="70"/>
      <c r="I35" s="70"/>
    </row>
    <row r="36" spans="1:9" x14ac:dyDescent="0.3">
      <c r="A36" s="71" t="s">
        <v>86</v>
      </c>
      <c r="B36" s="72"/>
      <c r="C36" s="34">
        <v>5769849.6500000004</v>
      </c>
      <c r="D36" s="34">
        <v>1228754.68</v>
      </c>
      <c r="E36" s="29"/>
      <c r="F36" s="29"/>
      <c r="G36" s="73"/>
      <c r="H36" s="74"/>
      <c r="I36" s="74"/>
    </row>
    <row r="37" spans="1:9" x14ac:dyDescent="0.3">
      <c r="A37" s="71" t="s">
        <v>85</v>
      </c>
      <c r="B37" s="72"/>
      <c r="C37" s="34">
        <v>124979405.81999999</v>
      </c>
      <c r="D37" s="34">
        <v>156876160.19</v>
      </c>
      <c r="E37" s="29"/>
      <c r="F37" s="29"/>
      <c r="G37" s="73"/>
      <c r="H37" s="74"/>
      <c r="I37" s="74"/>
    </row>
    <row r="38" spans="1:9" x14ac:dyDescent="0.3">
      <c r="A38" s="71" t="s">
        <v>84</v>
      </c>
      <c r="B38" s="72"/>
      <c r="C38" s="34">
        <v>111030225.93000001</v>
      </c>
      <c r="D38" s="34">
        <v>137380263.28</v>
      </c>
      <c r="E38" s="29"/>
      <c r="F38" s="29"/>
      <c r="G38" s="73"/>
      <c r="H38" s="74"/>
      <c r="I38" s="74"/>
    </row>
    <row r="39" spans="1:9" x14ac:dyDescent="0.3">
      <c r="A39" s="79" t="s">
        <v>83</v>
      </c>
      <c r="B39" s="80"/>
      <c r="C39" s="32">
        <f>SUM(C40:C41)</f>
        <v>766310722.39999998</v>
      </c>
      <c r="D39" s="32">
        <f>SUM(D40:D41)</f>
        <v>1361806347.8600001</v>
      </c>
      <c r="E39" s="29"/>
      <c r="F39" s="29"/>
      <c r="G39" s="69"/>
      <c r="H39" s="70"/>
      <c r="I39" s="70"/>
    </row>
    <row r="40" spans="1:9" x14ac:dyDescent="0.3">
      <c r="A40" s="71" t="s">
        <v>82</v>
      </c>
      <c r="B40" s="72"/>
      <c r="C40" s="34">
        <v>190596273.59</v>
      </c>
      <c r="D40" s="34">
        <v>155552297.88999999</v>
      </c>
      <c r="E40" s="29"/>
      <c r="F40" s="29"/>
      <c r="G40" s="73"/>
      <c r="H40" s="74"/>
      <c r="I40" s="74"/>
    </row>
    <row r="41" spans="1:9" x14ac:dyDescent="0.3">
      <c r="A41" s="71" t="s">
        <v>81</v>
      </c>
      <c r="B41" s="72"/>
      <c r="C41" s="34">
        <v>575714448.80999994</v>
      </c>
      <c r="D41" s="34">
        <v>1206254049.97</v>
      </c>
      <c r="E41" s="29"/>
      <c r="F41" s="29"/>
      <c r="G41" s="73"/>
      <c r="H41" s="74"/>
      <c r="I41" s="74"/>
    </row>
    <row r="42" spans="1:9" ht="14.25" customHeight="1" x14ac:dyDescent="0.3">
      <c r="A42" s="79" t="s">
        <v>80</v>
      </c>
      <c r="B42" s="80"/>
      <c r="C42" s="32">
        <f>C34+C35-C39</f>
        <v>11648158192.24</v>
      </c>
      <c r="D42" s="32">
        <f>D34+D35-D39</f>
        <v>15355042247.109999</v>
      </c>
      <c r="E42" s="29"/>
      <c r="F42" s="29"/>
      <c r="G42" s="69"/>
      <c r="H42" s="70"/>
      <c r="I42" s="70"/>
    </row>
    <row r="43" spans="1:9" x14ac:dyDescent="0.3">
      <c r="A43" s="79" t="s">
        <v>79</v>
      </c>
      <c r="B43" s="80"/>
      <c r="C43" s="34">
        <v>0</v>
      </c>
      <c r="D43" s="34">
        <v>0</v>
      </c>
      <c r="E43" s="29"/>
      <c r="F43" s="29"/>
      <c r="G43" s="73"/>
      <c r="H43" s="74"/>
      <c r="I43" s="74"/>
    </row>
    <row r="44" spans="1:9" ht="28.5" customHeight="1" thickBot="1" x14ac:dyDescent="0.35">
      <c r="A44" s="81" t="s">
        <v>78</v>
      </c>
      <c r="B44" s="82"/>
      <c r="C44" s="83">
        <v>0</v>
      </c>
      <c r="D44" s="83">
        <v>0</v>
      </c>
      <c r="E44" s="29"/>
      <c r="F44" s="29"/>
      <c r="G44" s="77"/>
      <c r="H44" s="78"/>
      <c r="I44" s="70"/>
    </row>
    <row r="45" spans="1:9" ht="15" thickBot="1" x14ac:dyDescent="0.35">
      <c r="A45" s="84" t="s">
        <v>77</v>
      </c>
      <c r="B45" s="85"/>
      <c r="C45" s="45">
        <f>C42-C43-C44</f>
        <v>11648158192.24</v>
      </c>
      <c r="D45" s="45">
        <f>D42-D43-D44</f>
        <v>15355042247.109999</v>
      </c>
      <c r="E45" s="29"/>
      <c r="F45" s="29"/>
      <c r="G45" s="29"/>
      <c r="H45" s="70"/>
      <c r="I45" s="70"/>
    </row>
    <row r="46" spans="1:9" x14ac:dyDescent="0.3">
      <c r="A46" s="46"/>
      <c r="B46" s="46"/>
      <c r="C46" s="46"/>
      <c r="D46" s="46"/>
      <c r="E46" s="29"/>
    </row>
    <row r="47" spans="1:9" x14ac:dyDescent="0.3">
      <c r="A47" s="51"/>
      <c r="B47" s="51"/>
      <c r="C47" s="51"/>
      <c r="D47" s="51"/>
    </row>
    <row r="48" spans="1:9" x14ac:dyDescent="0.3">
      <c r="A48" s="101" t="s">
        <v>158</v>
      </c>
      <c r="B48" s="50">
        <v>44329</v>
      </c>
      <c r="C48" s="50"/>
      <c r="D48" s="102" t="s">
        <v>159</v>
      </c>
    </row>
    <row r="49" spans="1:4" x14ac:dyDescent="0.3">
      <c r="A49" s="51" t="s">
        <v>1</v>
      </c>
      <c r="B49" s="52" t="s">
        <v>76</v>
      </c>
      <c r="C49" s="52"/>
      <c r="D49" s="51" t="s">
        <v>0</v>
      </c>
    </row>
    <row r="50" spans="1:4" x14ac:dyDescent="0.3">
      <c r="A50" s="101"/>
      <c r="B50" s="51"/>
      <c r="C50" s="51"/>
      <c r="D50" s="102"/>
    </row>
    <row r="51" spans="1:4" x14ac:dyDescent="0.3">
      <c r="A51" s="51"/>
      <c r="B51" s="51"/>
      <c r="C51" s="51"/>
      <c r="D51" s="51"/>
    </row>
    <row r="53" spans="1:4" x14ac:dyDescent="0.3">
      <c r="A53" s="86"/>
      <c r="C53" s="29">
        <f>C45-'Bilans 31.12.2020'!E10</f>
        <v>0</v>
      </c>
      <c r="D53" s="29">
        <f>D45-'Bilans 31.12.2020'!F10</f>
        <v>0</v>
      </c>
    </row>
    <row r="56" spans="1:4" x14ac:dyDescent="0.3">
      <c r="A56" s="30"/>
    </row>
    <row r="57" spans="1:4" x14ac:dyDescent="0.3">
      <c r="A57" s="30"/>
    </row>
  </sheetData>
  <mergeCells count="51">
    <mergeCell ref="D1:D4"/>
    <mergeCell ref="B2:C2"/>
    <mergeCell ref="B3:C3"/>
    <mergeCell ref="B4:C4"/>
    <mergeCell ref="B5:C6"/>
    <mergeCell ref="A7:B7"/>
    <mergeCell ref="A8:B8"/>
    <mergeCell ref="A9:B9"/>
    <mergeCell ref="A10:B10"/>
    <mergeCell ref="A1:A4"/>
    <mergeCell ref="B1:C1"/>
    <mergeCell ref="M10:M12"/>
    <mergeCell ref="A11:B11"/>
    <mergeCell ref="A12:B12"/>
    <mergeCell ref="A13:B13"/>
    <mergeCell ref="A14:B14"/>
    <mergeCell ref="J10:K10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6:D46"/>
    <mergeCell ref="B48:C48"/>
    <mergeCell ref="B49:C49"/>
    <mergeCell ref="A39:B39"/>
    <mergeCell ref="A40:B40"/>
    <mergeCell ref="A41:B41"/>
    <mergeCell ref="A42:B42"/>
    <mergeCell ref="A43:B43"/>
    <mergeCell ref="A44:B44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5" zoomScaleNormal="100" workbookViewId="0">
      <selection activeCell="D41" sqref="D41:D42"/>
    </sheetView>
  </sheetViews>
  <sheetFormatPr defaultColWidth="9.109375" defaultRowHeight="14.4" x14ac:dyDescent="0.3"/>
  <cols>
    <col min="1" max="1" width="32.5546875" style="8" customWidth="1"/>
    <col min="2" max="2" width="29.88671875" style="8" customWidth="1"/>
    <col min="3" max="3" width="24" style="8" customWidth="1"/>
    <col min="4" max="4" width="23.33203125" style="8" customWidth="1"/>
    <col min="5" max="7" width="17" style="7" bestFit="1" customWidth="1"/>
    <col min="8" max="8" width="9.109375" style="89"/>
    <col min="9" max="16384" width="9.109375" style="8"/>
  </cols>
  <sheetData>
    <row r="1" spans="1:7" ht="13.95" customHeight="1" x14ac:dyDescent="0.3">
      <c r="A1" s="1" t="s">
        <v>156</v>
      </c>
      <c r="B1" s="87" t="s">
        <v>149</v>
      </c>
      <c r="C1" s="88"/>
      <c r="D1" s="1" t="s">
        <v>157</v>
      </c>
    </row>
    <row r="2" spans="1:7" x14ac:dyDescent="0.3">
      <c r="A2" s="9"/>
      <c r="B2" s="90"/>
      <c r="C2" s="91"/>
      <c r="D2" s="9"/>
    </row>
    <row r="3" spans="1:7" ht="60" customHeight="1" x14ac:dyDescent="0.3">
      <c r="A3" s="9"/>
      <c r="B3" s="92" t="s">
        <v>148</v>
      </c>
      <c r="C3" s="93"/>
      <c r="D3" s="9"/>
    </row>
    <row r="4" spans="1:7" x14ac:dyDescent="0.3">
      <c r="A4" s="15" t="s">
        <v>74</v>
      </c>
      <c r="B4" s="16" t="s">
        <v>73</v>
      </c>
      <c r="C4" s="18"/>
      <c r="D4" s="94"/>
    </row>
    <row r="5" spans="1:7" ht="15" thickBot="1" x14ac:dyDescent="0.35">
      <c r="A5" s="20" t="s">
        <v>152</v>
      </c>
      <c r="B5" s="21"/>
      <c r="C5" s="23"/>
      <c r="D5" s="95"/>
    </row>
    <row r="6" spans="1:7" ht="29.4" thickBot="1" x14ac:dyDescent="0.35">
      <c r="A6" s="62"/>
      <c r="B6" s="63"/>
      <c r="C6" s="26" t="s">
        <v>116</v>
      </c>
      <c r="D6" s="64" t="s">
        <v>115</v>
      </c>
    </row>
    <row r="7" spans="1:7" x14ac:dyDescent="0.3">
      <c r="A7" s="66" t="s">
        <v>147</v>
      </c>
      <c r="B7" s="67"/>
      <c r="C7" s="68">
        <v>-1395850103.6600001</v>
      </c>
      <c r="D7" s="68">
        <v>-127139937.76000001</v>
      </c>
      <c r="E7" s="29"/>
      <c r="F7" s="29"/>
      <c r="G7" s="29"/>
    </row>
    <row r="8" spans="1:7" x14ac:dyDescent="0.3">
      <c r="A8" s="79" t="s">
        <v>146</v>
      </c>
      <c r="B8" s="80"/>
      <c r="C8" s="32">
        <f>SUM(C9:C18)</f>
        <v>21318373522.670002</v>
      </c>
      <c r="D8" s="32">
        <f>SUM(D9:D18)</f>
        <v>21844864875.5</v>
      </c>
      <c r="E8" s="29"/>
      <c r="F8" s="29"/>
      <c r="G8" s="29"/>
    </row>
    <row r="9" spans="1:7" x14ac:dyDescent="0.3">
      <c r="A9" s="71" t="s">
        <v>145</v>
      </c>
      <c r="B9" s="72"/>
      <c r="C9" s="34">
        <f>12699152379.27-1021953977.84</f>
        <v>11677198401.43</v>
      </c>
      <c r="D9" s="34">
        <f>12897553072.05-1249394879.81</f>
        <v>11648158192.24</v>
      </c>
      <c r="E9" s="29"/>
      <c r="F9" s="29"/>
      <c r="G9" s="29"/>
    </row>
    <row r="10" spans="1:7" x14ac:dyDescent="0.3">
      <c r="A10" s="71" t="s">
        <v>144</v>
      </c>
      <c r="B10" s="72"/>
      <c r="C10" s="34">
        <v>7865094198.1499996</v>
      </c>
      <c r="D10" s="34">
        <v>9173703390.2700005</v>
      </c>
      <c r="E10" s="29"/>
      <c r="F10" s="29"/>
      <c r="G10" s="29"/>
    </row>
    <row r="11" spans="1:7" x14ac:dyDescent="0.3">
      <c r="A11" s="71" t="s">
        <v>143</v>
      </c>
      <c r="B11" s="72"/>
      <c r="C11" s="34">
        <v>0</v>
      </c>
      <c r="D11" s="34">
        <v>0</v>
      </c>
      <c r="E11" s="29"/>
      <c r="F11" s="29"/>
      <c r="G11" s="29"/>
    </row>
    <row r="12" spans="1:7" x14ac:dyDescent="0.3">
      <c r="A12" s="71" t="s">
        <v>142</v>
      </c>
      <c r="B12" s="72"/>
      <c r="C12" s="34">
        <v>672938862.07000005</v>
      </c>
      <c r="D12" s="34">
        <v>650737438.94000006</v>
      </c>
      <c r="E12" s="29"/>
      <c r="F12" s="29"/>
      <c r="G12" s="29"/>
    </row>
    <row r="13" spans="1:7" x14ac:dyDescent="0.3">
      <c r="A13" s="71" t="s">
        <v>141</v>
      </c>
      <c r="B13" s="72"/>
      <c r="C13" s="34">
        <v>0</v>
      </c>
      <c r="D13" s="34">
        <v>0</v>
      </c>
      <c r="E13" s="29"/>
      <c r="F13" s="29"/>
      <c r="G13" s="29"/>
    </row>
    <row r="14" spans="1:7" ht="27" customHeight="1" x14ac:dyDescent="0.3">
      <c r="A14" s="71" t="s">
        <v>140</v>
      </c>
      <c r="B14" s="72"/>
      <c r="C14" s="34">
        <f>29701557.1-19022595.96</f>
        <v>10678961.140000001</v>
      </c>
      <c r="D14" s="34">
        <f>15503784.59-5122.21</f>
        <v>15498662.379999999</v>
      </c>
      <c r="E14" s="29"/>
      <c r="F14" s="29"/>
      <c r="G14" s="29"/>
    </row>
    <row r="15" spans="1:7" ht="28.5" customHeight="1" x14ac:dyDescent="0.3">
      <c r="A15" s="71" t="s">
        <v>139</v>
      </c>
      <c r="B15" s="72"/>
      <c r="C15" s="34">
        <v>0</v>
      </c>
      <c r="D15" s="34">
        <v>0</v>
      </c>
      <c r="E15" s="29"/>
      <c r="F15" s="29"/>
      <c r="G15" s="29"/>
    </row>
    <row r="16" spans="1:7" x14ac:dyDescent="0.3">
      <c r="A16" s="71" t="s">
        <v>138</v>
      </c>
      <c r="B16" s="72"/>
      <c r="C16" s="34">
        <v>22143.18</v>
      </c>
      <c r="D16" s="34">
        <f>5279817.11-1626963.81</f>
        <v>3652853.3000000003</v>
      </c>
      <c r="E16" s="29"/>
      <c r="F16" s="29"/>
      <c r="G16" s="29"/>
    </row>
    <row r="17" spans="1:7" x14ac:dyDescent="0.3">
      <c r="A17" s="71" t="s">
        <v>137</v>
      </c>
      <c r="B17" s="72"/>
      <c r="C17" s="96">
        <v>0</v>
      </c>
      <c r="D17" s="96">
        <v>0</v>
      </c>
      <c r="E17" s="29"/>
      <c r="F17" s="29"/>
      <c r="G17" s="29"/>
    </row>
    <row r="18" spans="1:7" x14ac:dyDescent="0.3">
      <c r="A18" s="71" t="s">
        <v>136</v>
      </c>
      <c r="B18" s="72"/>
      <c r="C18" s="34">
        <f>1093268616.64-827659.94</f>
        <v>1092440956.7</v>
      </c>
      <c r="D18" s="34">
        <f>593503810.19-240389471.82</f>
        <v>353114338.37000006</v>
      </c>
      <c r="E18" s="29"/>
      <c r="F18" s="29"/>
      <c r="G18" s="29"/>
    </row>
    <row r="19" spans="1:7" x14ac:dyDescent="0.3">
      <c r="A19" s="79" t="s">
        <v>135</v>
      </c>
      <c r="B19" s="80"/>
      <c r="C19" s="32">
        <f>SUM(C20:C28)</f>
        <v>20049663356.769993</v>
      </c>
      <c r="D19" s="32">
        <f>SUM(D20:D28)</f>
        <v>21064963761.07</v>
      </c>
      <c r="E19" s="29"/>
      <c r="F19" s="29"/>
      <c r="G19" s="29"/>
    </row>
    <row r="20" spans="1:7" x14ac:dyDescent="0.3">
      <c r="A20" s="71" t="s">
        <v>134</v>
      </c>
      <c r="B20" s="72"/>
      <c r="C20" s="34">
        <v>0</v>
      </c>
      <c r="D20" s="34">
        <v>0</v>
      </c>
      <c r="E20" s="29"/>
      <c r="F20" s="29"/>
      <c r="G20" s="29"/>
    </row>
    <row r="21" spans="1:7" x14ac:dyDescent="0.3">
      <c r="A21" s="71" t="s">
        <v>133</v>
      </c>
      <c r="B21" s="72"/>
      <c r="C21" s="34">
        <v>15839484596.209999</v>
      </c>
      <c r="D21" s="34">
        <v>16810373393.52</v>
      </c>
      <c r="E21" s="29"/>
      <c r="F21" s="29"/>
      <c r="G21" s="29"/>
    </row>
    <row r="22" spans="1:7" x14ac:dyDescent="0.3">
      <c r="A22" s="71" t="s">
        <v>132</v>
      </c>
      <c r="B22" s="72"/>
      <c r="C22" s="34">
        <v>0</v>
      </c>
      <c r="D22" s="34">
        <v>0</v>
      </c>
      <c r="E22" s="29"/>
      <c r="F22" s="29"/>
      <c r="G22" s="29"/>
    </row>
    <row r="23" spans="1:7" x14ac:dyDescent="0.3">
      <c r="A23" s="71" t="s">
        <v>131</v>
      </c>
      <c r="B23" s="72"/>
      <c r="C23" s="34">
        <v>3317696912.9400001</v>
      </c>
      <c r="D23" s="34">
        <v>3613067257.6799998</v>
      </c>
      <c r="E23" s="29"/>
      <c r="F23" s="29"/>
      <c r="G23" s="29"/>
    </row>
    <row r="24" spans="1:7" x14ac:dyDescent="0.3">
      <c r="A24" s="71" t="s">
        <v>130</v>
      </c>
      <c r="B24" s="72"/>
      <c r="C24" s="34">
        <v>434445.71</v>
      </c>
      <c r="D24" s="34">
        <v>0</v>
      </c>
      <c r="E24" s="29"/>
      <c r="F24" s="29"/>
      <c r="G24" s="29"/>
    </row>
    <row r="25" spans="1:7" ht="49.5" customHeight="1" x14ac:dyDescent="0.3">
      <c r="A25" s="71" t="s">
        <v>129</v>
      </c>
      <c r="B25" s="72"/>
      <c r="C25" s="34">
        <f>291930724.76-19022595.96</f>
        <v>272908128.80000001</v>
      </c>
      <c r="D25" s="34">
        <f>205588957.38-5122.21</f>
        <v>205583835.16999999</v>
      </c>
      <c r="E25" s="29"/>
      <c r="F25" s="29"/>
      <c r="G25" s="29"/>
    </row>
    <row r="26" spans="1:7" ht="24.75" customHeight="1" x14ac:dyDescent="0.3">
      <c r="A26" s="71" t="s">
        <v>128</v>
      </c>
      <c r="B26" s="72"/>
      <c r="C26" s="34">
        <v>0</v>
      </c>
      <c r="D26" s="34">
        <v>0</v>
      </c>
      <c r="E26" s="29"/>
      <c r="F26" s="29"/>
      <c r="G26" s="29"/>
    </row>
    <row r="27" spans="1:7" x14ac:dyDescent="0.3">
      <c r="A27" s="71" t="s">
        <v>127</v>
      </c>
      <c r="B27" s="72"/>
      <c r="C27" s="34">
        <v>3956230.51</v>
      </c>
      <c r="D27" s="34">
        <f>2972387.61-1626963.81</f>
        <v>1345423.7999999998</v>
      </c>
      <c r="E27" s="29"/>
      <c r="F27" s="29"/>
      <c r="G27" s="29"/>
    </row>
    <row r="28" spans="1:7" x14ac:dyDescent="0.3">
      <c r="A28" s="71" t="s">
        <v>126</v>
      </c>
      <c r="B28" s="72"/>
      <c r="C28" s="34">
        <f>616010702.54-827659.94</f>
        <v>615183042.5999999</v>
      </c>
      <c r="D28" s="34">
        <f>674983322.72-240389471.82</f>
        <v>434593850.90000004</v>
      </c>
      <c r="E28" s="29"/>
      <c r="F28" s="29"/>
      <c r="G28" s="29"/>
    </row>
    <row r="29" spans="1:7" x14ac:dyDescent="0.3">
      <c r="A29" s="79" t="s">
        <v>125</v>
      </c>
      <c r="B29" s="80"/>
      <c r="C29" s="32">
        <f>C7+C8-C19</f>
        <v>-127139937.75999069</v>
      </c>
      <c r="D29" s="32">
        <f>D7+D8-D19</f>
        <v>652761176.67000198</v>
      </c>
      <c r="E29" s="29"/>
      <c r="F29" s="29"/>
      <c r="G29" s="29"/>
    </row>
    <row r="30" spans="1:7" x14ac:dyDescent="0.3">
      <c r="A30" s="79" t="s">
        <v>124</v>
      </c>
      <c r="B30" s="80"/>
      <c r="C30" s="32">
        <f>C31+C32-C33</f>
        <v>11648158192.24</v>
      </c>
      <c r="D30" s="32">
        <f>D31+D32-D33</f>
        <v>15355042247.110001</v>
      </c>
      <c r="E30" s="29"/>
      <c r="F30" s="29"/>
      <c r="G30" s="29"/>
    </row>
    <row r="31" spans="1:7" x14ac:dyDescent="0.3">
      <c r="A31" s="71" t="s">
        <v>123</v>
      </c>
      <c r="B31" s="72"/>
      <c r="C31" s="34">
        <f>12897553072.05-1249394879.81</f>
        <v>11648158192.24</v>
      </c>
      <c r="D31" s="34">
        <f>17938996949.04-2583954701.93</f>
        <v>15355042247.110001</v>
      </c>
      <c r="E31" s="29"/>
      <c r="F31" s="29"/>
      <c r="G31" s="29"/>
    </row>
    <row r="32" spans="1:7" x14ac:dyDescent="0.3">
      <c r="A32" s="71" t="s">
        <v>122</v>
      </c>
      <c r="B32" s="72"/>
      <c r="C32" s="34">
        <v>0</v>
      </c>
      <c r="D32" s="34">
        <v>0</v>
      </c>
      <c r="E32" s="29"/>
      <c r="F32" s="29"/>
      <c r="G32" s="29"/>
    </row>
    <row r="33" spans="1:7" ht="15" thickBot="1" x14ac:dyDescent="0.35">
      <c r="A33" s="97" t="s">
        <v>121</v>
      </c>
      <c r="B33" s="98"/>
      <c r="C33" s="83">
        <v>0</v>
      </c>
      <c r="D33" s="83">
        <v>0</v>
      </c>
      <c r="E33" s="29"/>
      <c r="F33" s="29"/>
      <c r="G33" s="29"/>
    </row>
    <row r="34" spans="1:7" ht="15" thickBot="1" x14ac:dyDescent="0.35">
      <c r="A34" s="84" t="s">
        <v>120</v>
      </c>
      <c r="B34" s="85"/>
      <c r="C34" s="45">
        <f>C29+C30</f>
        <v>11521018254.480009</v>
      </c>
      <c r="D34" s="45">
        <f>D29+D30</f>
        <v>16007803423.780003</v>
      </c>
      <c r="E34" s="29"/>
      <c r="F34" s="29"/>
      <c r="G34" s="29"/>
    </row>
    <row r="35" spans="1:7" x14ac:dyDescent="0.3">
      <c r="A35" s="99"/>
      <c r="B35" s="99"/>
      <c r="C35" s="100"/>
      <c r="D35" s="100"/>
    </row>
    <row r="36" spans="1:7" x14ac:dyDescent="0.3">
      <c r="A36" s="99"/>
      <c r="B36" s="99"/>
      <c r="C36" s="99"/>
      <c r="D36" s="99"/>
    </row>
    <row r="37" spans="1:7" x14ac:dyDescent="0.3">
      <c r="A37" s="46"/>
      <c r="B37" s="46"/>
      <c r="C37" s="46"/>
      <c r="D37" s="46"/>
    </row>
    <row r="38" spans="1:7" x14ac:dyDescent="0.3">
      <c r="A38" s="51"/>
      <c r="B38" s="51"/>
      <c r="C38" s="51"/>
      <c r="D38" s="51"/>
    </row>
    <row r="39" spans="1:7" x14ac:dyDescent="0.3">
      <c r="A39" s="101" t="s">
        <v>158</v>
      </c>
      <c r="B39" s="50">
        <v>44329</v>
      </c>
      <c r="C39" s="50"/>
      <c r="D39" s="102" t="s">
        <v>159</v>
      </c>
    </row>
    <row r="40" spans="1:7" x14ac:dyDescent="0.3">
      <c r="A40" s="51" t="s">
        <v>1</v>
      </c>
      <c r="B40" s="52" t="s">
        <v>76</v>
      </c>
      <c r="C40" s="52"/>
      <c r="D40" s="51" t="s">
        <v>0</v>
      </c>
    </row>
    <row r="41" spans="1:7" x14ac:dyDescent="0.3">
      <c r="A41" s="101"/>
      <c r="B41" s="51"/>
      <c r="C41" s="51"/>
      <c r="D41" s="102"/>
    </row>
    <row r="42" spans="1:7" x14ac:dyDescent="0.3">
      <c r="A42" s="51"/>
      <c r="B42" s="51"/>
      <c r="C42" s="51"/>
      <c r="D42" s="51"/>
    </row>
    <row r="45" spans="1:7" x14ac:dyDescent="0.3">
      <c r="A45" s="54"/>
    </row>
    <row r="48" spans="1:7" x14ac:dyDescent="0.3">
      <c r="A48" s="55"/>
    </row>
  </sheetData>
  <mergeCells count="41">
    <mergeCell ref="D1:D3"/>
    <mergeCell ref="B3:C3"/>
    <mergeCell ref="B4:C5"/>
    <mergeCell ref="D4:D5"/>
    <mergeCell ref="A12:B12"/>
    <mergeCell ref="A13:B13"/>
    <mergeCell ref="A14:B14"/>
    <mergeCell ref="A15:B15"/>
    <mergeCell ref="A16:B16"/>
    <mergeCell ref="A1:A3"/>
    <mergeCell ref="B1:C2"/>
    <mergeCell ref="A6:B6"/>
    <mergeCell ref="A7:B7"/>
    <mergeCell ref="A8:B8"/>
    <mergeCell ref="A9:B9"/>
    <mergeCell ref="A10:B10"/>
    <mergeCell ref="A11:B11"/>
    <mergeCell ref="A17:B17"/>
    <mergeCell ref="A18:B18"/>
    <mergeCell ref="A19:B19"/>
    <mergeCell ref="A20:B20"/>
    <mergeCell ref="A21:B21"/>
    <mergeCell ref="A29:B29"/>
    <mergeCell ref="C35:D35"/>
    <mergeCell ref="A36:D36"/>
    <mergeCell ref="A22:B22"/>
    <mergeCell ref="A23:B23"/>
    <mergeCell ref="A30:B30"/>
    <mergeCell ref="A31:B31"/>
    <mergeCell ref="A32:B32"/>
    <mergeCell ref="A24:B24"/>
    <mergeCell ref="A25:B25"/>
    <mergeCell ref="A26:B26"/>
    <mergeCell ref="A27:B27"/>
    <mergeCell ref="A28:B28"/>
    <mergeCell ref="A37:D37"/>
    <mergeCell ref="B39:C39"/>
    <mergeCell ref="B40:C40"/>
    <mergeCell ref="A35:B35"/>
    <mergeCell ref="A33:B33"/>
    <mergeCell ref="A34:B34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Bilans 31.12.2020</vt:lpstr>
      <vt:lpstr>RZiS 31.12.2020</vt:lpstr>
      <vt:lpstr>ZZwFJ 31.12.2020</vt:lpstr>
      <vt:lpstr>'Bilans 31.12.2020'!Obszar_wydruku</vt:lpstr>
      <vt:lpstr>'RZiS 31.12.2020'!Obszar_wydruku</vt:lpstr>
      <vt:lpstr>'ZZwFJ 31.12.2020'!Obszar_wydruku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UMSTW 2020</dc:title>
  <dc:creator>Czapska Agata</dc:creator>
  <cp:lastModifiedBy>Czapska Agata</cp:lastModifiedBy>
  <dcterms:created xsi:type="dcterms:W3CDTF">2021-05-27T10:27:19Z</dcterms:created>
  <dcterms:modified xsi:type="dcterms:W3CDTF">2021-05-27T13:36:52Z</dcterms:modified>
</cp:coreProperties>
</file>