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zapska\AppData\Local\Microsoft\Windows\INetCache\Content.Outlook\S5WIFD9V\"/>
    </mc:Choice>
  </mc:AlternateContent>
  <bookViews>
    <workbookView xWindow="0" yWindow="0" windowWidth="23040" windowHeight="8616"/>
  </bookViews>
  <sheets>
    <sheet name="II.Dodatk_info" sheetId="1" r:id="rId1"/>
    <sheet name="Arkusz1" sheetId="2" r:id="rId2"/>
  </sheets>
  <externalReferences>
    <externalReference r:id="rId3"/>
  </externalReferenc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G10" i="1"/>
  <c r="H10" i="1"/>
  <c r="B12" i="1"/>
  <c r="C12" i="1"/>
  <c r="D12" i="1"/>
  <c r="E12" i="1"/>
  <c r="F12" i="1"/>
  <c r="G12" i="1"/>
  <c r="H12" i="1"/>
  <c r="B13" i="1"/>
  <c r="C13" i="1"/>
  <c r="D13" i="1"/>
  <c r="E13" i="1"/>
  <c r="F13" i="1"/>
  <c r="G13" i="1"/>
  <c r="H13" i="1"/>
  <c r="B14" i="1"/>
  <c r="C14" i="1"/>
  <c r="D14" i="1"/>
  <c r="E14" i="1"/>
  <c r="F14" i="1"/>
  <c r="G14" i="1"/>
  <c r="H14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20" i="1"/>
  <c r="C20" i="1"/>
  <c r="D20" i="1"/>
  <c r="E20" i="1"/>
  <c r="F20" i="1"/>
  <c r="G20" i="1"/>
  <c r="H20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B24" i="1"/>
  <c r="C24" i="1"/>
  <c r="D24" i="1"/>
  <c r="E24" i="1"/>
  <c r="F24" i="1"/>
  <c r="G24" i="1"/>
  <c r="H24" i="1"/>
  <c r="B26" i="1"/>
  <c r="C26" i="1"/>
  <c r="D26" i="1"/>
  <c r="E26" i="1"/>
  <c r="F26" i="1"/>
  <c r="G26" i="1"/>
  <c r="H26" i="1"/>
  <c r="B27" i="1"/>
  <c r="C27" i="1"/>
  <c r="D27" i="1"/>
  <c r="E27" i="1"/>
  <c r="F27" i="1"/>
  <c r="G27" i="1"/>
  <c r="H27" i="1"/>
  <c r="B30" i="1"/>
  <c r="C30" i="1"/>
  <c r="D30" i="1"/>
  <c r="E30" i="1"/>
  <c r="F30" i="1"/>
  <c r="G30" i="1"/>
  <c r="H30" i="1"/>
  <c r="B31" i="1"/>
  <c r="C31" i="1"/>
  <c r="D31" i="1"/>
  <c r="E31" i="1"/>
  <c r="F31" i="1"/>
  <c r="G31" i="1"/>
  <c r="H31" i="1"/>
  <c r="B32" i="1"/>
  <c r="C32" i="1"/>
  <c r="D32" i="1"/>
  <c r="E32" i="1"/>
  <c r="F32" i="1"/>
  <c r="G32" i="1"/>
  <c r="H32" i="1"/>
  <c r="C33" i="1"/>
  <c r="B35" i="1"/>
  <c r="D35" i="1"/>
  <c r="F35" i="1"/>
  <c r="H35" i="1"/>
  <c r="C43" i="1"/>
  <c r="C45" i="1"/>
  <c r="C46" i="1"/>
  <c r="C48" i="1"/>
  <c r="C49" i="1"/>
  <c r="C52" i="1"/>
  <c r="C54" i="1"/>
  <c r="C55" i="1"/>
  <c r="C57" i="1"/>
  <c r="C58" i="1"/>
  <c r="C61" i="1"/>
  <c r="C62" i="1"/>
  <c r="C63" i="1"/>
  <c r="B72" i="1"/>
  <c r="C72" i="1"/>
  <c r="D72" i="1"/>
  <c r="B74" i="1"/>
  <c r="C74" i="1"/>
  <c r="D74" i="1"/>
  <c r="B75" i="1"/>
  <c r="C75" i="1"/>
  <c r="D75" i="1"/>
  <c r="B77" i="1"/>
  <c r="C77" i="1"/>
  <c r="D77" i="1"/>
  <c r="B78" i="1"/>
  <c r="C78" i="1"/>
  <c r="D78" i="1"/>
  <c r="B79" i="1"/>
  <c r="C79" i="1"/>
  <c r="D79" i="1"/>
  <c r="B82" i="1"/>
  <c r="C82" i="1"/>
  <c r="D82" i="1"/>
  <c r="B83" i="1"/>
  <c r="C83" i="1"/>
  <c r="C85" i="1" s="1"/>
  <c r="D83" i="1"/>
  <c r="B84" i="1"/>
  <c r="C84" i="1"/>
  <c r="D84" i="1"/>
  <c r="C87" i="1"/>
  <c r="B99" i="1"/>
  <c r="C99" i="1"/>
  <c r="D99" i="1"/>
  <c r="E99" i="1"/>
  <c r="F99" i="1"/>
  <c r="G99" i="1"/>
  <c r="H99" i="1"/>
  <c r="I99" i="1"/>
  <c r="B100" i="1"/>
  <c r="C100" i="1"/>
  <c r="D100" i="1"/>
  <c r="E100" i="1"/>
  <c r="F100" i="1"/>
  <c r="G100" i="1"/>
  <c r="H100" i="1"/>
  <c r="I100" i="1"/>
  <c r="B101" i="1"/>
  <c r="C101" i="1"/>
  <c r="D101" i="1"/>
  <c r="E101" i="1"/>
  <c r="F101" i="1"/>
  <c r="G101" i="1"/>
  <c r="H101" i="1"/>
  <c r="I101" i="1"/>
  <c r="B102" i="1"/>
  <c r="C102" i="1"/>
  <c r="D102" i="1"/>
  <c r="E102" i="1"/>
  <c r="F102" i="1"/>
  <c r="G102" i="1"/>
  <c r="H102" i="1"/>
  <c r="I102" i="1"/>
  <c r="B108" i="1"/>
  <c r="C108" i="1"/>
  <c r="C115" i="1"/>
  <c r="D115" i="1"/>
  <c r="C116" i="1"/>
  <c r="D116" i="1"/>
  <c r="C117" i="1"/>
  <c r="D117" i="1"/>
  <c r="C118" i="1"/>
  <c r="D118" i="1"/>
  <c r="C119" i="1"/>
  <c r="D119" i="1"/>
  <c r="C125" i="1"/>
  <c r="D125" i="1"/>
  <c r="E125" i="1"/>
  <c r="F125" i="1"/>
  <c r="G125" i="1"/>
  <c r="H125" i="1"/>
  <c r="I125" i="1"/>
  <c r="C126" i="1"/>
  <c r="D126" i="1"/>
  <c r="E126" i="1"/>
  <c r="F126" i="1"/>
  <c r="G126" i="1"/>
  <c r="H126" i="1"/>
  <c r="I126" i="1"/>
  <c r="C127" i="1"/>
  <c r="D127" i="1"/>
  <c r="E127" i="1"/>
  <c r="F127" i="1"/>
  <c r="G127" i="1"/>
  <c r="H127" i="1"/>
  <c r="I127" i="1"/>
  <c r="C128" i="1"/>
  <c r="D128" i="1"/>
  <c r="E128" i="1"/>
  <c r="F128" i="1"/>
  <c r="G128" i="1"/>
  <c r="H128" i="1"/>
  <c r="I128" i="1"/>
  <c r="C129" i="1"/>
  <c r="D129" i="1"/>
  <c r="E129" i="1"/>
  <c r="F129" i="1"/>
  <c r="G129" i="1"/>
  <c r="H129" i="1"/>
  <c r="I129" i="1"/>
  <c r="C130" i="1"/>
  <c r="D130" i="1"/>
  <c r="E130" i="1"/>
  <c r="F130" i="1"/>
  <c r="G130" i="1"/>
  <c r="H130" i="1"/>
  <c r="I130" i="1"/>
  <c r="C131" i="1"/>
  <c r="D131" i="1"/>
  <c r="E131" i="1"/>
  <c r="F131" i="1"/>
  <c r="G131" i="1"/>
  <c r="H131" i="1"/>
  <c r="I131" i="1"/>
  <c r="C132" i="1"/>
  <c r="D132" i="1"/>
  <c r="E132" i="1"/>
  <c r="F132" i="1"/>
  <c r="G132" i="1"/>
  <c r="H132" i="1"/>
  <c r="I132" i="1"/>
  <c r="C133" i="1"/>
  <c r="D133" i="1"/>
  <c r="E133" i="1"/>
  <c r="F133" i="1"/>
  <c r="G133" i="1"/>
  <c r="H133" i="1"/>
  <c r="I133" i="1"/>
  <c r="C134" i="1"/>
  <c r="D134" i="1"/>
  <c r="E134" i="1"/>
  <c r="F134" i="1"/>
  <c r="G134" i="1"/>
  <c r="H134" i="1"/>
  <c r="I134" i="1"/>
  <c r="C135" i="1"/>
  <c r="D135" i="1"/>
  <c r="E135" i="1"/>
  <c r="F135" i="1"/>
  <c r="G135" i="1"/>
  <c r="H135" i="1"/>
  <c r="I135" i="1"/>
  <c r="C136" i="1"/>
  <c r="D136" i="1"/>
  <c r="E136" i="1"/>
  <c r="F136" i="1"/>
  <c r="G136" i="1"/>
  <c r="H136" i="1"/>
  <c r="I136" i="1"/>
  <c r="C137" i="1"/>
  <c r="D137" i="1"/>
  <c r="E137" i="1"/>
  <c r="F137" i="1"/>
  <c r="G137" i="1"/>
  <c r="H137" i="1"/>
  <c r="I137" i="1"/>
  <c r="C138" i="1"/>
  <c r="D138" i="1"/>
  <c r="E138" i="1"/>
  <c r="F138" i="1"/>
  <c r="G138" i="1"/>
  <c r="H138" i="1"/>
  <c r="I138" i="1"/>
  <c r="C139" i="1"/>
  <c r="D139" i="1"/>
  <c r="E139" i="1"/>
  <c r="F139" i="1"/>
  <c r="G139" i="1"/>
  <c r="H139" i="1"/>
  <c r="I139" i="1"/>
  <c r="C140" i="1"/>
  <c r="D140" i="1"/>
  <c r="E140" i="1"/>
  <c r="F140" i="1"/>
  <c r="G140" i="1"/>
  <c r="H140" i="1"/>
  <c r="I140" i="1"/>
  <c r="C141" i="1"/>
  <c r="D141" i="1"/>
  <c r="E141" i="1"/>
  <c r="F141" i="1"/>
  <c r="G141" i="1"/>
  <c r="H141" i="1"/>
  <c r="I141" i="1"/>
  <c r="C142" i="1"/>
  <c r="D142" i="1"/>
  <c r="E142" i="1"/>
  <c r="F142" i="1"/>
  <c r="G142" i="1"/>
  <c r="H142" i="1"/>
  <c r="I142" i="1"/>
  <c r="C143" i="1"/>
  <c r="D143" i="1"/>
  <c r="E143" i="1"/>
  <c r="F143" i="1"/>
  <c r="G143" i="1"/>
  <c r="H143" i="1"/>
  <c r="I143" i="1"/>
  <c r="C144" i="1"/>
  <c r="D144" i="1"/>
  <c r="E144" i="1"/>
  <c r="F144" i="1"/>
  <c r="G144" i="1"/>
  <c r="H144" i="1"/>
  <c r="I144" i="1"/>
  <c r="C145" i="1"/>
  <c r="D145" i="1"/>
  <c r="E145" i="1"/>
  <c r="F145" i="1"/>
  <c r="G145" i="1"/>
  <c r="C146" i="1"/>
  <c r="D146" i="1"/>
  <c r="E146" i="1"/>
  <c r="F146" i="1"/>
  <c r="G146" i="1"/>
  <c r="H146" i="1"/>
  <c r="I146" i="1"/>
  <c r="C147" i="1"/>
  <c r="D147" i="1"/>
  <c r="E147" i="1"/>
  <c r="F147" i="1"/>
  <c r="G147" i="1"/>
  <c r="H147" i="1"/>
  <c r="I147" i="1"/>
  <c r="C148" i="1"/>
  <c r="D148" i="1"/>
  <c r="E148" i="1"/>
  <c r="F148" i="1"/>
  <c r="G148" i="1"/>
  <c r="H148" i="1"/>
  <c r="I148" i="1"/>
  <c r="C149" i="1"/>
  <c r="E149" i="1"/>
  <c r="F149" i="1"/>
  <c r="G149" i="1"/>
  <c r="C155" i="1"/>
  <c r="D155" i="1"/>
  <c r="E155" i="1"/>
  <c r="F155" i="1"/>
  <c r="G155" i="1"/>
  <c r="H155" i="1"/>
  <c r="I155" i="1"/>
  <c r="C156" i="1"/>
  <c r="D156" i="1"/>
  <c r="E156" i="1"/>
  <c r="F156" i="1"/>
  <c r="G156" i="1"/>
  <c r="H156" i="1"/>
  <c r="I156" i="1"/>
  <c r="C157" i="1"/>
  <c r="D157" i="1"/>
  <c r="E157" i="1"/>
  <c r="F157" i="1"/>
  <c r="G157" i="1"/>
  <c r="H157" i="1"/>
  <c r="I157" i="1"/>
  <c r="C158" i="1"/>
  <c r="D158" i="1"/>
  <c r="E158" i="1"/>
  <c r="F158" i="1"/>
  <c r="G158" i="1"/>
  <c r="H158" i="1"/>
  <c r="I158" i="1"/>
  <c r="C159" i="1"/>
  <c r="D159" i="1"/>
  <c r="E159" i="1"/>
  <c r="F159" i="1"/>
  <c r="G159" i="1"/>
  <c r="H159" i="1"/>
  <c r="I159" i="1"/>
  <c r="C160" i="1"/>
  <c r="D160" i="1"/>
  <c r="E160" i="1"/>
  <c r="F160" i="1"/>
  <c r="G160" i="1"/>
  <c r="H160" i="1"/>
  <c r="I160" i="1"/>
  <c r="C161" i="1"/>
  <c r="D161" i="1"/>
  <c r="E161" i="1"/>
  <c r="F161" i="1"/>
  <c r="G161" i="1"/>
  <c r="H161" i="1"/>
  <c r="I161" i="1"/>
  <c r="C162" i="1"/>
  <c r="D162" i="1"/>
  <c r="E162" i="1"/>
  <c r="F162" i="1"/>
  <c r="G162" i="1"/>
  <c r="H162" i="1"/>
  <c r="I162" i="1"/>
  <c r="C163" i="1"/>
  <c r="D163" i="1"/>
  <c r="E163" i="1"/>
  <c r="F163" i="1"/>
  <c r="G163" i="1"/>
  <c r="H163" i="1"/>
  <c r="I163" i="1"/>
  <c r="C164" i="1"/>
  <c r="D164" i="1"/>
  <c r="E164" i="1"/>
  <c r="F164" i="1"/>
  <c r="G164" i="1"/>
  <c r="H164" i="1"/>
  <c r="I164" i="1"/>
  <c r="C165" i="1"/>
  <c r="D165" i="1"/>
  <c r="E165" i="1"/>
  <c r="F165" i="1"/>
  <c r="G165" i="1"/>
  <c r="H165" i="1"/>
  <c r="I165" i="1"/>
  <c r="C166" i="1"/>
  <c r="D166" i="1"/>
  <c r="E166" i="1"/>
  <c r="F166" i="1"/>
  <c r="G166" i="1"/>
  <c r="H166" i="1"/>
  <c r="I166" i="1"/>
  <c r="C167" i="1"/>
  <c r="D167" i="1"/>
  <c r="E167" i="1"/>
  <c r="F167" i="1"/>
  <c r="G167" i="1"/>
  <c r="H167" i="1"/>
  <c r="I167" i="1"/>
  <c r="C168" i="1"/>
  <c r="D168" i="1"/>
  <c r="E168" i="1"/>
  <c r="F168" i="1"/>
  <c r="G168" i="1"/>
  <c r="H168" i="1"/>
  <c r="I168" i="1"/>
  <c r="C169" i="1"/>
  <c r="D169" i="1"/>
  <c r="E169" i="1"/>
  <c r="F169" i="1"/>
  <c r="G169" i="1"/>
  <c r="H169" i="1"/>
  <c r="I169" i="1"/>
  <c r="C170" i="1"/>
  <c r="D170" i="1"/>
  <c r="E170" i="1"/>
  <c r="F170" i="1"/>
  <c r="G170" i="1"/>
  <c r="H170" i="1"/>
  <c r="I170" i="1"/>
  <c r="C171" i="1"/>
  <c r="D171" i="1"/>
  <c r="E171" i="1"/>
  <c r="F171" i="1"/>
  <c r="G171" i="1"/>
  <c r="H171" i="1"/>
  <c r="I171" i="1"/>
  <c r="C172" i="1"/>
  <c r="D172" i="1"/>
  <c r="E172" i="1"/>
  <c r="F172" i="1"/>
  <c r="G172" i="1"/>
  <c r="H172" i="1"/>
  <c r="I172" i="1"/>
  <c r="C173" i="1"/>
  <c r="D173" i="1"/>
  <c r="E173" i="1"/>
  <c r="F173" i="1"/>
  <c r="G173" i="1"/>
  <c r="H173" i="1"/>
  <c r="I173" i="1"/>
  <c r="C174" i="1"/>
  <c r="D174" i="1"/>
  <c r="E174" i="1"/>
  <c r="F174" i="1"/>
  <c r="G174" i="1"/>
  <c r="H174" i="1"/>
  <c r="I174" i="1"/>
  <c r="C175" i="1"/>
  <c r="D175" i="1"/>
  <c r="E175" i="1"/>
  <c r="F175" i="1"/>
  <c r="G175" i="1"/>
  <c r="H175" i="1"/>
  <c r="I175" i="1"/>
  <c r="C176" i="1"/>
  <c r="D176" i="1"/>
  <c r="E176" i="1"/>
  <c r="F176" i="1"/>
  <c r="G176" i="1"/>
  <c r="H176" i="1"/>
  <c r="I176" i="1"/>
  <c r="C177" i="1"/>
  <c r="D177" i="1"/>
  <c r="E177" i="1"/>
  <c r="F177" i="1"/>
  <c r="G177" i="1"/>
  <c r="C178" i="1"/>
  <c r="D178" i="1"/>
  <c r="E178" i="1"/>
  <c r="F178" i="1"/>
  <c r="G178" i="1"/>
  <c r="H178" i="1"/>
  <c r="I178" i="1"/>
  <c r="C179" i="1"/>
  <c r="E179" i="1"/>
  <c r="F179" i="1"/>
  <c r="G179" i="1"/>
  <c r="E185" i="1"/>
  <c r="F185" i="1"/>
  <c r="G185" i="1"/>
  <c r="H185" i="1"/>
  <c r="E186" i="1"/>
  <c r="F186" i="1"/>
  <c r="G186" i="1"/>
  <c r="H186" i="1"/>
  <c r="E187" i="1"/>
  <c r="F187" i="1"/>
  <c r="G187" i="1"/>
  <c r="H187" i="1"/>
  <c r="E188" i="1"/>
  <c r="F188" i="1"/>
  <c r="G188" i="1"/>
  <c r="H188" i="1"/>
  <c r="E189" i="1"/>
  <c r="F189" i="1"/>
  <c r="G189" i="1"/>
  <c r="H189" i="1"/>
  <c r="G190" i="1"/>
  <c r="D196" i="1"/>
  <c r="E196" i="1"/>
  <c r="F196" i="1"/>
  <c r="G196" i="1"/>
  <c r="D197" i="1"/>
  <c r="E197" i="1"/>
  <c r="F197" i="1"/>
  <c r="G197" i="1"/>
  <c r="D198" i="1"/>
  <c r="E198" i="1"/>
  <c r="F198" i="1"/>
  <c r="G198" i="1"/>
  <c r="D199" i="1"/>
  <c r="E199" i="1"/>
  <c r="F199" i="1"/>
  <c r="G199" i="1"/>
  <c r="D200" i="1"/>
  <c r="E200" i="1"/>
  <c r="F200" i="1"/>
  <c r="G200" i="1"/>
  <c r="D201" i="1"/>
  <c r="E201" i="1"/>
  <c r="F201" i="1"/>
  <c r="G201" i="1"/>
  <c r="D202" i="1"/>
  <c r="E202" i="1"/>
  <c r="F202" i="1"/>
  <c r="G202" i="1"/>
  <c r="D203" i="1"/>
  <c r="E203" i="1"/>
  <c r="F203" i="1"/>
  <c r="G203" i="1"/>
  <c r="D204" i="1"/>
  <c r="E204" i="1"/>
  <c r="F204" i="1"/>
  <c r="G204" i="1"/>
  <c r="D205" i="1"/>
  <c r="E205" i="1"/>
  <c r="F205" i="1"/>
  <c r="G205" i="1"/>
  <c r="C211" i="1"/>
  <c r="D211" i="1"/>
  <c r="C212" i="1"/>
  <c r="D212" i="1"/>
  <c r="C213" i="1"/>
  <c r="D213" i="1"/>
  <c r="C215" i="1"/>
  <c r="D215" i="1"/>
  <c r="C216" i="1"/>
  <c r="D216" i="1"/>
  <c r="C217" i="1"/>
  <c r="D217" i="1"/>
  <c r="C219" i="1"/>
  <c r="D219" i="1"/>
  <c r="C220" i="1"/>
  <c r="D220" i="1"/>
  <c r="C221" i="1"/>
  <c r="D221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60" i="1"/>
  <c r="D260" i="1"/>
  <c r="C261" i="1"/>
  <c r="D261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300" i="1"/>
  <c r="D300" i="1"/>
  <c r="C301" i="1"/>
  <c r="D301" i="1"/>
  <c r="C302" i="1"/>
  <c r="D302" i="1"/>
  <c r="C303" i="1"/>
  <c r="D303" i="1"/>
  <c r="C310" i="1"/>
  <c r="D310" i="1"/>
  <c r="C311" i="1"/>
  <c r="D311" i="1"/>
  <c r="C317" i="1"/>
  <c r="D317" i="1"/>
  <c r="B325" i="1"/>
  <c r="C325" i="1"/>
  <c r="D325" i="1"/>
  <c r="B327" i="1"/>
  <c r="C327" i="1"/>
  <c r="D327" i="1"/>
  <c r="B328" i="1"/>
  <c r="C328" i="1"/>
  <c r="D328" i="1"/>
  <c r="B329" i="1"/>
  <c r="C329" i="1"/>
  <c r="D329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C340" i="1"/>
  <c r="D340" i="1"/>
  <c r="C341" i="1"/>
  <c r="D341" i="1"/>
  <c r="C342" i="1"/>
  <c r="D342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2" i="1"/>
  <c r="F412" i="1"/>
  <c r="E413" i="1"/>
  <c r="F413" i="1"/>
  <c r="E415" i="1"/>
  <c r="F415" i="1"/>
  <c r="E416" i="1"/>
  <c r="F416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E456" i="1"/>
  <c r="F456" i="1"/>
  <c r="E457" i="1"/>
  <c r="F457" i="1"/>
  <c r="E458" i="1"/>
  <c r="F458" i="1"/>
  <c r="E459" i="1"/>
  <c r="F459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6" i="1"/>
  <c r="F476" i="1"/>
  <c r="E477" i="1"/>
  <c r="F477" i="1"/>
  <c r="E478" i="1"/>
  <c r="F478" i="1"/>
  <c r="E480" i="1"/>
  <c r="F480" i="1"/>
  <c r="E481" i="1"/>
  <c r="F481" i="1"/>
  <c r="E482" i="1"/>
  <c r="F482" i="1"/>
  <c r="E483" i="1"/>
  <c r="F483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5" i="1"/>
  <c r="F495" i="1"/>
  <c r="E496" i="1"/>
  <c r="F496" i="1"/>
  <c r="E498" i="1"/>
  <c r="F498" i="1"/>
  <c r="E499" i="1"/>
  <c r="F499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14" i="1"/>
  <c r="F514" i="1"/>
  <c r="E515" i="1"/>
  <c r="F515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C531" i="1"/>
  <c r="D531" i="1"/>
  <c r="E531" i="1"/>
  <c r="F531" i="1"/>
  <c r="C532" i="1"/>
  <c r="D532" i="1"/>
  <c r="E532" i="1"/>
  <c r="F532" i="1"/>
  <c r="C533" i="1"/>
  <c r="D533" i="1"/>
  <c r="E533" i="1"/>
  <c r="F533" i="1"/>
  <c r="C534" i="1"/>
  <c r="D534" i="1"/>
  <c r="E534" i="1"/>
  <c r="F534" i="1"/>
  <c r="C535" i="1"/>
  <c r="D535" i="1"/>
  <c r="E535" i="1"/>
  <c r="F535" i="1"/>
  <c r="C536" i="1"/>
  <c r="D536" i="1"/>
  <c r="E536" i="1"/>
  <c r="F536" i="1"/>
  <c r="C537" i="1"/>
  <c r="D537" i="1"/>
  <c r="E537" i="1"/>
  <c r="F537" i="1"/>
  <c r="C538" i="1"/>
  <c r="D538" i="1"/>
  <c r="E538" i="1"/>
  <c r="F538" i="1"/>
  <c r="C539" i="1"/>
  <c r="D539" i="1"/>
  <c r="E539" i="1"/>
  <c r="F539" i="1"/>
  <c r="C540" i="1"/>
  <c r="D540" i="1"/>
  <c r="E540" i="1"/>
  <c r="F540" i="1"/>
  <c r="C541" i="1"/>
  <c r="D541" i="1"/>
  <c r="E541" i="1"/>
  <c r="F541" i="1"/>
  <c r="C542" i="1"/>
  <c r="D542" i="1"/>
  <c r="E542" i="1"/>
  <c r="F542" i="1"/>
  <c r="C543" i="1"/>
  <c r="D543" i="1"/>
  <c r="E543" i="1"/>
  <c r="F543" i="1"/>
  <c r="C544" i="1"/>
  <c r="D544" i="1"/>
  <c r="E544" i="1"/>
  <c r="F544" i="1"/>
  <c r="C545" i="1"/>
  <c r="D545" i="1"/>
  <c r="E545" i="1"/>
  <c r="F545" i="1"/>
  <c r="C546" i="1"/>
  <c r="D546" i="1"/>
  <c r="E546" i="1"/>
  <c r="F546" i="1"/>
  <c r="C547" i="1"/>
  <c r="D547" i="1"/>
  <c r="E547" i="1"/>
  <c r="F547" i="1"/>
  <c r="C548" i="1"/>
  <c r="D548" i="1"/>
  <c r="E548" i="1"/>
  <c r="F548" i="1"/>
  <c r="C549" i="1"/>
  <c r="D549" i="1"/>
  <c r="E549" i="1"/>
  <c r="F549" i="1"/>
  <c r="C550" i="1"/>
  <c r="D550" i="1"/>
  <c r="E550" i="1"/>
  <c r="F550" i="1"/>
  <c r="C551" i="1"/>
  <c r="D551" i="1"/>
  <c r="E551" i="1"/>
  <c r="F551" i="1"/>
  <c r="C552" i="1"/>
  <c r="D552" i="1"/>
  <c r="E552" i="1"/>
  <c r="F552" i="1"/>
  <c r="C553" i="1"/>
  <c r="D553" i="1"/>
  <c r="E553" i="1"/>
  <c r="F553" i="1"/>
  <c r="C554" i="1"/>
  <c r="D554" i="1"/>
  <c r="E554" i="1"/>
  <c r="F554" i="1"/>
  <c r="C561" i="1"/>
  <c r="D561" i="1"/>
  <c r="D87" i="1" l="1"/>
  <c r="B87" i="1"/>
  <c r="I180" i="1"/>
  <c r="D85" i="1"/>
  <c r="G33" i="1"/>
  <c r="G35" i="1"/>
  <c r="E35" i="1"/>
  <c r="C35" i="1"/>
  <c r="H203" i="1"/>
  <c r="C276" i="1"/>
  <c r="H199" i="1"/>
  <c r="E84" i="1"/>
  <c r="E82" i="1"/>
  <c r="E78" i="1"/>
  <c r="E75" i="1"/>
  <c r="E72" i="1"/>
  <c r="E33" i="1"/>
  <c r="I188" i="1"/>
  <c r="B85" i="1"/>
  <c r="E83" i="1"/>
  <c r="E79" i="1"/>
  <c r="E77" i="1"/>
  <c r="E74" i="1"/>
  <c r="C56" i="1"/>
  <c r="C44" i="1"/>
  <c r="C66" i="1"/>
  <c r="F513" i="1"/>
  <c r="F497" i="1"/>
  <c r="G206" i="1"/>
  <c r="I17" i="1"/>
  <c r="I14" i="1"/>
  <c r="E190" i="1"/>
  <c r="H150" i="1"/>
  <c r="H33" i="1"/>
  <c r="F33" i="1"/>
  <c r="D33" i="1"/>
  <c r="B33" i="1"/>
  <c r="H25" i="1"/>
  <c r="F25" i="1"/>
  <c r="D25" i="1"/>
  <c r="I20" i="1"/>
  <c r="I13" i="1"/>
  <c r="I10" i="1"/>
  <c r="D530" i="1"/>
  <c r="D555" i="1" s="1"/>
  <c r="F494" i="1"/>
  <c r="F484" i="1"/>
  <c r="F479" i="1"/>
  <c r="F460" i="1"/>
  <c r="F455" i="1"/>
  <c r="F417" i="1"/>
  <c r="F414" i="1"/>
  <c r="F411" i="1"/>
  <c r="F403" i="1"/>
  <c r="F389" i="1"/>
  <c r="D344" i="1"/>
  <c r="D343" i="1" s="1"/>
  <c r="D352" i="1" s="1"/>
  <c r="C326" i="1"/>
  <c r="C299" i="1"/>
  <c r="C291" i="1"/>
  <c r="D210" i="1"/>
  <c r="H201" i="1"/>
  <c r="E180" i="1"/>
  <c r="C64" i="1"/>
  <c r="I31" i="1"/>
  <c r="I27" i="1"/>
  <c r="I24" i="1"/>
  <c r="F530" i="1"/>
  <c r="F555" i="1" s="1"/>
  <c r="F516" i="1"/>
  <c r="F500" i="1"/>
  <c r="D276" i="1"/>
  <c r="C265" i="1"/>
  <c r="C218" i="1"/>
  <c r="C214" i="1"/>
  <c r="H205" i="1"/>
  <c r="H197" i="1"/>
  <c r="I186" i="1"/>
  <c r="F150" i="1"/>
  <c r="D113" i="1"/>
  <c r="C76" i="1"/>
  <c r="E73" i="1"/>
  <c r="C73" i="1"/>
  <c r="C80" i="1" s="1"/>
  <c r="C88" i="1" s="1"/>
  <c r="I32" i="1"/>
  <c r="I30" i="1"/>
  <c r="B25" i="1"/>
  <c r="I26" i="1"/>
  <c r="I25" i="1" s="1"/>
  <c r="I23" i="1"/>
  <c r="H21" i="1"/>
  <c r="F21" i="1"/>
  <c r="D21" i="1"/>
  <c r="B21" i="1"/>
  <c r="H15" i="1"/>
  <c r="F15" i="1"/>
  <c r="D15" i="1"/>
  <c r="B15" i="1"/>
  <c r="H11" i="1"/>
  <c r="H18" i="1" s="1"/>
  <c r="F11" i="1"/>
  <c r="F18" i="1" s="1"/>
  <c r="D11" i="1"/>
  <c r="B11" i="1"/>
  <c r="B18" i="1" s="1"/>
  <c r="E530" i="1"/>
  <c r="E555" i="1" s="1"/>
  <c r="C530" i="1"/>
  <c r="C555" i="1" s="1"/>
  <c r="E516" i="1"/>
  <c r="E513" i="1"/>
  <c r="E500" i="1"/>
  <c r="E497" i="1"/>
  <c r="E494" i="1"/>
  <c r="E484" i="1"/>
  <c r="E479" i="1"/>
  <c r="E460" i="1"/>
  <c r="E455" i="1"/>
  <c r="E417" i="1"/>
  <c r="E414" i="1"/>
  <c r="E411" i="1"/>
  <c r="E403" i="1"/>
  <c r="E389" i="1"/>
  <c r="C344" i="1"/>
  <c r="C343" i="1" s="1"/>
  <c r="C352" i="1" s="1"/>
  <c r="D330" i="1"/>
  <c r="C330" i="1"/>
  <c r="D326" i="1"/>
  <c r="D336" i="1" s="1"/>
  <c r="D299" i="1"/>
  <c r="D291" i="1"/>
  <c r="D265" i="1"/>
  <c r="D218" i="1"/>
  <c r="D214" i="1"/>
  <c r="C210" i="1"/>
  <c r="G180" i="1"/>
  <c r="C113" i="1"/>
  <c r="D76" i="1"/>
  <c r="B76" i="1"/>
  <c r="D73" i="1"/>
  <c r="D80" i="1" s="1"/>
  <c r="B73" i="1"/>
  <c r="B80" i="1" s="1"/>
  <c r="C53" i="1"/>
  <c r="C47" i="1"/>
  <c r="G25" i="1"/>
  <c r="E25" i="1"/>
  <c r="C25" i="1"/>
  <c r="I22" i="1"/>
  <c r="G21" i="1"/>
  <c r="G28" i="1" s="1"/>
  <c r="E21" i="1"/>
  <c r="E28" i="1" s="1"/>
  <c r="C21" i="1"/>
  <c r="C28" i="1" s="1"/>
  <c r="I16" i="1"/>
  <c r="G15" i="1"/>
  <c r="E15" i="1"/>
  <c r="C15" i="1"/>
  <c r="I12" i="1"/>
  <c r="G11" i="1"/>
  <c r="G18" i="1" s="1"/>
  <c r="E11" i="1"/>
  <c r="E18" i="1" s="1"/>
  <c r="C11" i="1"/>
  <c r="C18" i="1" s="1"/>
  <c r="E334" i="1"/>
  <c r="E332" i="1"/>
  <c r="E329" i="1"/>
  <c r="E327" i="1"/>
  <c r="B326" i="1"/>
  <c r="H202" i="1"/>
  <c r="H198" i="1"/>
  <c r="F206" i="1"/>
  <c r="D206" i="1"/>
  <c r="I189" i="1"/>
  <c r="H190" i="1"/>
  <c r="I185" i="1"/>
  <c r="F190" i="1"/>
  <c r="H180" i="1"/>
  <c r="F180" i="1"/>
  <c r="E335" i="1"/>
  <c r="E333" i="1"/>
  <c r="E331" i="1"/>
  <c r="B330" i="1"/>
  <c r="E328" i="1"/>
  <c r="E325" i="1"/>
  <c r="E206" i="1"/>
  <c r="H204" i="1"/>
  <c r="H200" i="1"/>
  <c r="H196" i="1"/>
  <c r="I187" i="1"/>
  <c r="I150" i="1"/>
  <c r="G150" i="1"/>
  <c r="E150" i="1"/>
  <c r="D287" i="1" l="1"/>
  <c r="E525" i="1"/>
  <c r="D18" i="1"/>
  <c r="I15" i="1"/>
  <c r="I35" i="1"/>
  <c r="F525" i="1"/>
  <c r="I11" i="1"/>
  <c r="I21" i="1"/>
  <c r="I28" i="1" s="1"/>
  <c r="C50" i="1"/>
  <c r="B88" i="1"/>
  <c r="C222" i="1"/>
  <c r="E402" i="1"/>
  <c r="E434" i="1" s="1"/>
  <c r="E471" i="1"/>
  <c r="E507" i="1"/>
  <c r="B28" i="1"/>
  <c r="B36" i="1" s="1"/>
  <c r="F28" i="1"/>
  <c r="F36" i="1" s="1"/>
  <c r="F471" i="1"/>
  <c r="E76" i="1"/>
  <c r="E85" i="1"/>
  <c r="E87" i="1"/>
  <c r="C336" i="1"/>
  <c r="D28" i="1"/>
  <c r="H28" i="1"/>
  <c r="H36" i="1" s="1"/>
  <c r="E80" i="1"/>
  <c r="D88" i="1"/>
  <c r="D222" i="1"/>
  <c r="F402" i="1"/>
  <c r="F434" i="1" s="1"/>
  <c r="F507" i="1"/>
  <c r="H206" i="1"/>
  <c r="E330" i="1"/>
  <c r="C59" i="1"/>
  <c r="C287" i="1"/>
  <c r="G36" i="1"/>
  <c r="E36" i="1"/>
  <c r="C304" i="1"/>
  <c r="I190" i="1"/>
  <c r="C36" i="1"/>
  <c r="D304" i="1"/>
  <c r="I33" i="1"/>
  <c r="E326" i="1"/>
  <c r="E336" i="1" s="1"/>
  <c r="B336" i="1"/>
  <c r="D36" i="1" l="1"/>
  <c r="I18" i="1"/>
  <c r="I36" i="1" s="1"/>
  <c r="E88" i="1"/>
  <c r="C67" i="1"/>
</calcChain>
</file>

<file path=xl/sharedStrings.xml><?xml version="1.0" encoding="utf-8"?>
<sst xmlns="http://schemas.openxmlformats.org/spreadsheetml/2006/main" count="594" uniqueCount="399">
  <si>
    <t>(kierownik jednostki)</t>
  </si>
  <si>
    <t>(rok, miesiąc, dzień)</t>
  </si>
  <si>
    <t>(główny księgowy)</t>
  </si>
  <si>
    <t>Po dniu bilansowym do dnia sporządzenia sprawozdania finansowego za rok obrotowy nie wystąpiły znaczące zdarzenia, które powinny być ujęte w sprawozdaniu finansowym roku obrotowego.</t>
  </si>
  <si>
    <t>II.3.3. Informacje o znaczących zdarzeniach jakie nastąpiły po dniu bilansowym a nieuwzględnionych w sprawozdaniu finansowym</t>
  </si>
  <si>
    <t>W sprawozdaniu finansowym Urzędu m.st. Warszawy za 2020 r. nie ujęto zdarzeń dotyczących lat ubiegłych.</t>
  </si>
  <si>
    <t>II.3.2. Informacje o znaczących zdarzeniach dotyczących lat ubiegłych 
ujętych w sprawozdaniu finansowym roku obrotowego</t>
  </si>
  <si>
    <t>Pracownicy ogółem</t>
  </si>
  <si>
    <t>Stan zatrudnienia na koniec 
roku obrotowego (osoby)</t>
  </si>
  <si>
    <t>Stan zatrudnienia na koniec
 roku poprzedniego (osoby)</t>
  </si>
  <si>
    <t>Wyszczególnienie</t>
  </si>
  <si>
    <t xml:space="preserve">II.3. Inne informacje niż wymienione powyżej, jeżeli mogłyby w istotny sposób wpłynąć na ocenę sytuacji majątkowej i finansowej oraz wynik finansowy jednostki </t>
  </si>
  <si>
    <t>Razem</t>
  </si>
  <si>
    <t>Instytucje Kultury</t>
  </si>
  <si>
    <t>Zakłady Opieki Zdrowotnej</t>
  </si>
  <si>
    <t>Zarząd Pałacu Kultury i Nauki Sp. z o.o.</t>
  </si>
  <si>
    <t>Tramwaje Warszawskie Sp. z o.o.</t>
  </si>
  <si>
    <t>TBS Warszawa Południe Sp. z o.o.</t>
  </si>
  <si>
    <t>TBS Warszawa Północ Sp. z o.o.</t>
  </si>
  <si>
    <t>Szybka Kolej Miejska Sp. z o.o.</t>
  </si>
  <si>
    <t>Szpital SOLEC Sp. z o.o.</t>
  </si>
  <si>
    <t>Szpital Praski p.w. Przemienienia Pańskiego Sp. z o.o.</t>
  </si>
  <si>
    <t>Szpital Grochowski im. dr med. Rafała Masztaka Sp. z o.o.</t>
  </si>
  <si>
    <t>Szpital Czerniakowski Sp. z o.o.</t>
  </si>
  <si>
    <t>WAREXPO Sp. z o.o.</t>
  </si>
  <si>
    <t>Stołeczne Centrum Opiekuńczo-Lecznicze Sp. z o.o.</t>
  </si>
  <si>
    <t>SEDECO Sp. z. o.o.</t>
  </si>
  <si>
    <t>Przedsiębiorstwo Gospodarki Maszynami Budownictwa "Warszawa" Sp. z o.o.</t>
  </si>
  <si>
    <t>Miejskie Zakłady Autobusowe Sp. z o.o.</t>
  </si>
  <si>
    <t xml:space="preserve">Miejskie Przedsiębiorstwo Wodociągów i Kanalizacji w m. st. Warszawie SA </t>
  </si>
  <si>
    <t>Miejskie Przedsiębiorstwo Usług Komunalnych Sp. z o.o.</t>
  </si>
  <si>
    <t>Miejskie Przedsiębiorstwo Realizacji Inwestycji Sp. z o.o.</t>
  </si>
  <si>
    <t>Miejskie Przedsiębiorstwo Oczyszczania w m. st. Warszawie Sp. z o.o.</t>
  </si>
  <si>
    <t>Miejskie Przedsiębiorstwo Taksówkowe Sp. z o.o.</t>
  </si>
  <si>
    <t>Metro Warszawskie Sp. z o.o.</t>
  </si>
  <si>
    <t xml:space="preserve">GGKO Zarządzanie Nieruchomościami Sp. z o.o. </t>
  </si>
  <si>
    <t>Centrum Medyczne Żelazna Sp. z o.o.</t>
  </si>
  <si>
    <t>Spółki, w których Miasto posiada 100% udziałów, akcji w tym:</t>
  </si>
  <si>
    <t>Koszty</t>
  </si>
  <si>
    <t>Przychody</t>
  </si>
  <si>
    <t>Zobowiązania</t>
  </si>
  <si>
    <t>Należności</t>
  </si>
  <si>
    <t>Stan na koniec roku obrotowego</t>
  </si>
  <si>
    <t>Nazwa jednostki</t>
  </si>
  <si>
    <t>II.2.5.g. Istotne transakcje z podmiotami powiązanymi</t>
  </si>
  <si>
    <t>pozostałe</t>
  </si>
  <si>
    <t>umorzenie odsetek</t>
  </si>
  <si>
    <t>utworzenie rezerw na sprawy sądowe z tyt. odsetek</t>
  </si>
  <si>
    <t>utworzenie odpisu aktualizującego wartość odsetek od należności</t>
  </si>
  <si>
    <t>utworzenie odpisu aktualizującego wartość długoterminowych aktywów finansowych</t>
  </si>
  <si>
    <t>ujemne różnice kursowe</t>
  </si>
  <si>
    <t>korekty błędnych naliczeń odpłatności</t>
  </si>
  <si>
    <t>korekty podatków</t>
  </si>
  <si>
    <t xml:space="preserve">Inne, w tym:           </t>
  </si>
  <si>
    <t>odsetki od zobowiązań</t>
  </si>
  <si>
    <t>odsetki od kredytów i pożyczek</t>
  </si>
  <si>
    <t xml:space="preserve">Odsetki, w tym: </t>
  </si>
  <si>
    <t>Obroty roku bieżącego</t>
  </si>
  <si>
    <t>Obroty roku poprzedniego</t>
  </si>
  <si>
    <t xml:space="preserve">II.2.5.f. Koszty finansowe </t>
  </si>
  <si>
    <t>pozostałe przychody finansowe.</t>
  </si>
  <si>
    <t>rozwiązanie niewykorzystanych rezerw na odsetki z tyt. spraw sądowych lub odsetek z tyt. zobowiązań</t>
  </si>
  <si>
    <t>umorzone zobowiązania z tytułu kredytów i pożyczek</t>
  </si>
  <si>
    <t>rozwiązanie lub zmniejszenie odpisów aktualizujących wartość długoterminowych aktywów finansowych</t>
  </si>
  <si>
    <t>rozwiązanie odpisów aktualizujących odsetki od należności</t>
  </si>
  <si>
    <t>dodatnie różnice kursowe</t>
  </si>
  <si>
    <t xml:space="preserve">Inne, w tym: </t>
  </si>
  <si>
    <t>odsetki bankowe od środków na rachunku bankowym, odsetki od lokat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</si>
  <si>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</si>
  <si>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zysk na sprzedaży udziałów i akcji</t>
  </si>
  <si>
    <t xml:space="preserve">dywidendy </t>
  </si>
  <si>
    <t>Dywidendy i udziały w zyskach</t>
  </si>
  <si>
    <t>II.2.5.e. Przychody finansowe</t>
  </si>
  <si>
    <t>nieodpłatnie przekazane rzeczowe aktywa obrotowe</t>
  </si>
  <si>
    <t>zapłacone odszkodowania, kary i grzywny</t>
  </si>
  <si>
    <t>utworzonych rezerw na zobowiązania</t>
  </si>
  <si>
    <t>z tyt. zaokrąglenia podatków ( w szczególności VAT)</t>
  </si>
  <si>
    <t>Inne koszty operacyjne, w tym:</t>
  </si>
  <si>
    <t>umorzenie zaległości podatkowych w ramach pomocy publicznej</t>
  </si>
  <si>
    <t>odpis aktualizujący wartość należności</t>
  </si>
  <si>
    <t>odpis aktualizujący wartość nieruchomości inwestycyjnych</t>
  </si>
  <si>
    <t>utworzenie odpisów aktualizujących wartość śr. trwałych, śr. trwałych w budowie oraz wartości niematerialnych i prawnych</t>
  </si>
  <si>
    <t>Aktualizacja wartości aktywów niefinansowych, w tym:</t>
  </si>
  <si>
    <t>Odpisy należności przedawnionych, umorzonych, nieściągalnych</t>
  </si>
  <si>
    <t xml:space="preserve">Pozostałe koszty operacyjne, w tym: </t>
  </si>
  <si>
    <t>Koszty inwestycji finansowych ze środków własnych samorządowych zakładów budżetowych i dochodów jednostek budżetowych gromadzonych na wydzielonym rachunku (§ 607, § 608)</t>
  </si>
  <si>
    <t>Pozostałe koszty operacyjne</t>
  </si>
  <si>
    <t>II.2.5.d. Pozostałe koszty operacyjne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</si>
  <si>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środki pieniężne </t>
  </si>
  <si>
    <t>rozwiązanie odpisów aktualizujących wartość  śr. trwałych, śr. trwałych w budowie oraz wartości niematerialnych i prawnych</t>
  </si>
  <si>
    <t>rozwiązanie rezerw na zobowiązania</t>
  </si>
  <si>
    <t>rozwiązanie odpisu aktualizującego wartość należności</t>
  </si>
  <si>
    <t>darowizny, nieodpłatnie otrzymane rzeczowe aktywa obrotowe</t>
  </si>
  <si>
    <t>odpisane przedawnione, nieściągnięte, umorzone zobowiązania</t>
  </si>
  <si>
    <t>kary umowne, odszkodowania</t>
  </si>
  <si>
    <t>opłaty za wyżywienie niezwiązane z działalnością statutową</t>
  </si>
  <si>
    <t>opłaty za dzierżawę, najem niezwiązane z działalnością statutową</t>
  </si>
  <si>
    <t>Inne przychody operacyjne, w tym:</t>
  </si>
  <si>
    <t>Dotacje</t>
  </si>
  <si>
    <t>opłaty z tyt. przekształcenia  wieczystego gruntów w prawo własności</t>
  </si>
  <si>
    <t>sprzedaż pozostałych składników majątkowych</t>
  </si>
  <si>
    <t>sprzedaż lokali lub nieruchomości</t>
  </si>
  <si>
    <t xml:space="preserve">Zysk ze zbycia niefinansowych aktywów trwałych, w tym: </t>
  </si>
  <si>
    <t>Pozostałe przychody operacyjne</t>
  </si>
  <si>
    <t xml:space="preserve">II. 2.5.c. Pozostałe przychody operacyjne </t>
  </si>
  <si>
    <t>Inne</t>
  </si>
  <si>
    <t>Opłaty za administrowanie i czynsze za budynki, lokale i pomieszczenia garażowe § 440</t>
  </si>
  <si>
    <t>Zakup usług obejmujących wykonanie ekspertyz, analiz i opinii  § 439</t>
  </si>
  <si>
    <t>Zakup usług obejmujących tłumaczenia § 438</t>
  </si>
  <si>
    <t>Opłaty z tytułu zakupu usług telekomunikacyjnych § 436</t>
  </si>
  <si>
    <t>Zakup usług remontowo-konserwatorskich dotyczących obiektów zabytkowych będących w użytkowaniu jednostek budżetowych § 434</t>
  </si>
  <si>
    <t>Zakup usług przez jednostki s. terytorialnego od innych jednostek s. terytorialnego § 433</t>
  </si>
  <si>
    <t>Zakup usług pozostałych § 430</t>
  </si>
  <si>
    <t>Zakup usług zdrowotnych § 428</t>
  </si>
  <si>
    <t>Zakup usług remontowych  § 427</t>
  </si>
  <si>
    <t>Usługi obce</t>
  </si>
  <si>
    <t xml:space="preserve">II.2.5.b. Struktura kosztów usług obcych </t>
  </si>
  <si>
    <r>
      <t>Razem</t>
    </r>
    <r>
      <rPr>
        <sz val="10"/>
        <color indexed="8"/>
        <rFont val="Times New Roman"/>
        <family val="1"/>
        <charset val="238"/>
      </rPr>
      <t/>
    </r>
  </si>
  <si>
    <t>inne ( z tyt. wydania legitymacji, zaświadczeń, z tyt. egzaminów, z tyt. licencji przewozowych)</t>
  </si>
  <si>
    <t xml:space="preserve">opłaty za odpady komunalne </t>
  </si>
  <si>
    <t>przychody z tytułu usług geodezyjno-kartograficznych</t>
  </si>
  <si>
    <t>przychody z tytułu zwrotu kosztów dotacji oświatowej</t>
  </si>
  <si>
    <t>przychody z tyt. zajęcia pasa drogowego</t>
  </si>
  <si>
    <t>przychody z tyt. opłat komunikacyjnych</t>
  </si>
  <si>
    <t>II.2.5.a. Struktura przychodów c.d.</t>
  </si>
  <si>
    <t>przychody z tytułu zezwoleń na sprzedaż alkoholu</t>
  </si>
  <si>
    <t>przychody z tytułu porozumień między gminami</t>
  </si>
  <si>
    <t>przychody z tyt. opłat i kar za usuwanie drzew i krzewów</t>
  </si>
  <si>
    <t>przychody z tyt. mandatów</t>
  </si>
  <si>
    <t>przychody z tyt. opłat za strefę płatnego parkowania</t>
  </si>
  <si>
    <t xml:space="preserve">przychody z tyt. opłat za pobyt </t>
  </si>
  <si>
    <t>przychody z tyt. odszkodowań</t>
  </si>
  <si>
    <t>przychody związane z realizacją zadań z zakresu administracji rządowej</t>
  </si>
  <si>
    <t>Pozostałe przychody, w tym:</t>
  </si>
  <si>
    <t>przychody z tytułu subwencji</t>
  </si>
  <si>
    <t>przychody z tytułu dotacji</t>
  </si>
  <si>
    <t>Przychody z tytułu dotacji i subwencji, w tym:</t>
  </si>
  <si>
    <t>udział w podatku dochodowym od osób prawnych</t>
  </si>
  <si>
    <t>udział w podatku dochodowym od osób fizycznych</t>
  </si>
  <si>
    <t>Udziały w podatkach stanowiących dochód budżetu państwa, w tym:</t>
  </si>
  <si>
    <t>inne</t>
  </si>
  <si>
    <t>opłata skarbowa</t>
  </si>
  <si>
    <t>opłata targowa</t>
  </si>
  <si>
    <t>podatek rolny, leśny</t>
  </si>
  <si>
    <t>podatek od czynności cywilno-prawnych</t>
  </si>
  <si>
    <t>podatek od środków transportu</t>
  </si>
  <si>
    <t>podatek od nieruchomości</t>
  </si>
  <si>
    <t>Podatki i opłaty lokalne, w tym:</t>
  </si>
  <si>
    <t xml:space="preserve">Przychody z tytułu dochodów budżetowych </t>
  </si>
  <si>
    <t xml:space="preserve">Dotacje na finansowanie działalności podstawowej </t>
  </si>
  <si>
    <t xml:space="preserve">Przychody netto ze sprzedaży towarów i materiałów </t>
  </si>
  <si>
    <t xml:space="preserve">Koszt wytworzenia produktów na własne potrzeby jednostki </t>
  </si>
  <si>
    <t>Zmiana stanu produktów (zwiększenie-wartość dodatnia, zmniejszenie-wartość ujemna)</t>
  </si>
  <si>
    <t>inne (służebność gruntowa, rekompensata z tyt. utraty wartości nieruchomości, itd.)</t>
  </si>
  <si>
    <t>przychody z tytułu inwestycji liniowych</t>
  </si>
  <si>
    <t>dotacje przedmiotowe i podmiotowe na pierwsze wyposażenie dla samorządowych zakładów budżetowych</t>
  </si>
  <si>
    <t>sprzedaż usług</t>
  </si>
  <si>
    <t>przychody z tyt. opłat za żywienie związane z działalnością statutową</t>
  </si>
  <si>
    <t>przychody z tyt. opłaty za bezumowne korzystanie z gruntu</t>
  </si>
  <si>
    <t>opłaty za zarząd i użytkowanie wieczyste</t>
  </si>
  <si>
    <t>przychody z najmu i dzierżawy mienia związane z działalnością statutową</t>
  </si>
  <si>
    <t>Struktura przychodów</t>
  </si>
  <si>
    <t xml:space="preserve">II.2.5.a. Struktura przychodów </t>
  </si>
  <si>
    <t>II.2.5. Inne informacje</t>
  </si>
  <si>
    <t>Nie dotyczy.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</si>
  <si>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</si>
  <si>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koszty przeciwdziałania i usuwania skutków pandemii COVID-19</t>
  </si>
  <si>
    <t>które wystąpiły incydentalnie, w tym:</t>
  </si>
  <si>
    <t>o nadzwyczajnej wartości</t>
  </si>
  <si>
    <t>przychody z tytułu grantów, dotacji i darowizn otrzymanych w związku z pandemią COVID-19</t>
  </si>
  <si>
    <t>o nadzwyczajnej wartości, w tym:</t>
  </si>
  <si>
    <t>II.2.3. Przychody lub koszty o nadzwyczajnej wartości lub które wystąpiły incydentalnie</t>
  </si>
  <si>
    <t>W 2020 r. Urząd  m.st. Warszawy nie poniósł kosztów wytworzenia środków trwałych siłami własnymi.</t>
  </si>
  <si>
    <t>( środki trwałe wytworzone siłami własnymi )</t>
  </si>
  <si>
    <t>II.2.2. Koszt wytworzenia środków trwałych w budowie poniesiony w okresie</t>
  </si>
  <si>
    <t>W 2020 r. nie wystąpiły odpisy aktualizujące wartość zapasów.</t>
  </si>
  <si>
    <t>II.2.1. Odpisy aktualizujące wartość zapasów</t>
  </si>
  <si>
    <t>Rozliczenia z tytułu środków na wydatki budżetowe i z tytułu dochodów budżetowych</t>
  </si>
  <si>
    <t>wadia i kaucje</t>
  </si>
  <si>
    <t>dochody budżetowe</t>
  </si>
  <si>
    <t>z tytułu pożyczek mieszkaniowych.</t>
  </si>
  <si>
    <t>odpis aktualizujący wartość należności dochodzonych 
na drodze sądowej</t>
  </si>
  <si>
    <t>wartość brutto</t>
  </si>
  <si>
    <t xml:space="preserve">należności dochodzone na drodze sądowej (wartość netto) </t>
  </si>
  <si>
    <t>Pozostałe należności, w tym:</t>
  </si>
  <si>
    <t>Należności z tytułu ubezpieczeń i innych świadczeń</t>
  </si>
  <si>
    <t>Należności od budżetów</t>
  </si>
  <si>
    <t>Należności z tytułu dostaw i usług</t>
  </si>
  <si>
    <t xml:space="preserve">Stan na koniec roku </t>
  </si>
  <si>
    <t>Stan na początek roku</t>
  </si>
  <si>
    <t>Kategoria</t>
  </si>
  <si>
    <t xml:space="preserve">II.1.16.b. Należności krótkoterminowe netto </t>
  </si>
  <si>
    <t>Stan na koniec roku</t>
  </si>
  <si>
    <t xml:space="preserve">-  przeniesienie </t>
  </si>
  <si>
    <t>-  likwidacja</t>
  </si>
  <si>
    <t>-  sprzedaż</t>
  </si>
  <si>
    <t>-  przeszacowanie</t>
  </si>
  <si>
    <t xml:space="preserve">-  odpisy z tytułu trwałej utraty wartości </t>
  </si>
  <si>
    <t>Zmniejszenia</t>
  </si>
  <si>
    <t>-  przeniesienie</t>
  </si>
  <si>
    <t>-  nabycie</t>
  </si>
  <si>
    <t>-  przeszacowanie</t>
  </si>
  <si>
    <t>Zwiększenia</t>
  </si>
  <si>
    <t xml:space="preserve">Akcje i udziały </t>
  </si>
  <si>
    <t>Środki trwałe będące w użytkowaniu przez Spółkę do czasu wniesienia ich aportem do Spółki</t>
  </si>
  <si>
    <t xml:space="preserve">Krótkoterminowe aktywa finansowe </t>
  </si>
  <si>
    <t>Nieruchomości inwestycyjne</t>
  </si>
  <si>
    <t xml:space="preserve">Długoterminowe aktywa finansowe </t>
  </si>
  <si>
    <t>Aktywa finansowe</t>
  </si>
  <si>
    <t>II.1.16.a. Inwestycje finansowe długoterminowe i krótkoterminowe - zmiany w ciągu roku obrotowego</t>
  </si>
  <si>
    <t>II.1.16. Inne informacje</t>
  </si>
  <si>
    <t>Świadczenia pracownicze</t>
  </si>
  <si>
    <t>Kwota wypłaty
 w roku bieżącym</t>
  </si>
  <si>
    <t>Kwota wypłaty
 w roku poprzednim</t>
  </si>
  <si>
    <t>II.1.15. Informacja o kwocie wypłaconych środków pieniężnych na świadczenia pracownicze</t>
  </si>
  <si>
    <t>Otrzymane poręczenia i gwarancje</t>
  </si>
  <si>
    <t xml:space="preserve">Stan na początek roku </t>
  </si>
  <si>
    <t>II.1.14. Łączna kwota otrzymanych przez jednostkę gwarancji i poręczeń niewykazanych w bilansie</t>
  </si>
  <si>
    <t>w tym: koszty mediów</t>
  </si>
  <si>
    <t xml:space="preserve">usługi wykonane a niezafakturowane </t>
  </si>
  <si>
    <t>naprawy gwarancyjne</t>
  </si>
  <si>
    <t>Rozliczenia międzyokresowe kosztów bierne</t>
  </si>
  <si>
    <t xml:space="preserve">wpłaty z ZUS za  pensjonariuszy </t>
  </si>
  <si>
    <t>sprzedaż lokali mieszkaniowych, użytkowych</t>
  </si>
  <si>
    <t>wykup lokali, budynków</t>
  </si>
  <si>
    <t>przychody z tyt. przekształcenia użytkowania wieczystego w prawo własności</t>
  </si>
  <si>
    <t>przychody z tyt. użytkowania wieczystego</t>
  </si>
  <si>
    <t>przychody za zajęcie pasa drogowego</t>
  </si>
  <si>
    <t>Rozliczenia międzyokresowe przychodów, w tym:</t>
  </si>
  <si>
    <t>Rozliczenia międzyokresowe</t>
  </si>
  <si>
    <t xml:space="preserve">II.1.13.b. Rozliczenia międzyokresowe przychodów i rozliczenia międzyokresowe bierne </t>
  </si>
  <si>
    <t xml:space="preserve">Inne (zakup czasu antenowego, opłata za karty parkingowe, znaczki pocztowe, ubezp. wolontariatu, opłaty za wyk. badań fizykochem.,plakaty, zaproszenia, ogłoszenia, itp.) </t>
  </si>
  <si>
    <t xml:space="preserve">Najem lokali </t>
  </si>
  <si>
    <t>Prenumeraty, publikatory aktów prawnych</t>
  </si>
  <si>
    <t>Ubezpieczenia</t>
  </si>
  <si>
    <t>Abonamenty</t>
  </si>
  <si>
    <t>Licencje, opłaty serwisowe, wsparcie techniczne (programy komputerowe)</t>
  </si>
  <si>
    <t>Koszty mediów, dystrybucja energii</t>
  </si>
  <si>
    <t>Koszty konserwacji i remontów</t>
  </si>
  <si>
    <t>Druki komunikacyjne i tablice rejestracyjne</t>
  </si>
  <si>
    <t>Czynne rozliczenia międzyokresowe kosztów stanowiące różnicę między wartością otrzymanych finansowych składników aktywów a zobowiązaniem zapłaty za nie</t>
  </si>
  <si>
    <t>Razem krótkoterminowe</t>
  </si>
  <si>
    <t>Prenumeraty</t>
  </si>
  <si>
    <t>Razem długoterminowe</t>
  </si>
  <si>
    <t>Rozliczenia międzyokresowe czynne</t>
  </si>
  <si>
    <t xml:space="preserve">II.1.13.a. Rozliczenia międzyokresowe czynne </t>
  </si>
  <si>
    <t>inne sprawy sporne</t>
  </si>
  <si>
    <t>zobowiązania warunkowe z tytułu zasiedzeń</t>
  </si>
  <si>
    <t xml:space="preserve">na odszkodowania z tytułu bezumownego korzystania z gruntu </t>
  </si>
  <si>
    <t xml:space="preserve">za grunty przejęte pod drogi w oparciu o tzw. Specustawę </t>
  </si>
  <si>
    <t>za grunty zajęte pod drogi</t>
  </si>
  <si>
    <t xml:space="preserve">na odszkodowania związane z uchwaleniem planu miejscowego zagospodarowania </t>
  </si>
  <si>
    <t>na odszkodowania za nieruchomości warszawskie (DEKRET BIERUTA z dnia 26 października 1945 r.)</t>
  </si>
  <si>
    <t xml:space="preserve">za wywłaszczenie nieruchomości  </t>
  </si>
  <si>
    <t xml:space="preserve">za grunty wydzielone pod drogi </t>
  </si>
  <si>
    <t>na odszkodowania z tytułu naruszenia zasady pierwszeństwa</t>
  </si>
  <si>
    <t xml:space="preserve">II.1.12.b. Wykaz spraw spornych z tytułu zobowiązań warunkowych </t>
  </si>
  <si>
    <t>Umowy wsparcia</t>
  </si>
  <si>
    <t>Z tytułu zawartej, lecz jeszcze niewykonanej umowy</t>
  </si>
  <si>
    <t xml:space="preserve">Nieuznane roszczenia wierzycieli </t>
  </si>
  <si>
    <t xml:space="preserve">Kaucje i wadia </t>
  </si>
  <si>
    <t>Gwarancje</t>
  </si>
  <si>
    <t>utworzone rezerwy bilansowe</t>
  </si>
  <si>
    <t>Zabezpieczenie środków otrzymanych z NFOŚiGW na realizację inwestycji objętej porozumieniem o realizacji projektu ISPA 2000/PL/16/P/PE/020 pn. Zaopatrzenie w wodę i oczyszczanie ścieków w Warszawie oraz zabezpieczenie środków otrzymanych z Ministerstwa Kultury i Dziedzictwa Narodowego na realizację projektu pn. Renowacja i adaptacja na cele kulturalne piwnic Staromiejskich Warszawy na obszarze wpisu na listę Światowego Dziedzictwa UNESCO w ramach umowy nr 39/PL0236/NMF/2018. Zabezpieczenie umowy kredytu odnawialnego krótkoterminowego nr DR/B/XI/1/2/14/2020.</t>
  </si>
  <si>
    <t>Zabezpieczenia w postaci weksli</t>
  </si>
  <si>
    <t>Opis charakteru zobowiązania warunkowego, w tym czy zabezpieczone na majątku jednostki</t>
  </si>
  <si>
    <t>Tytuł</t>
  </si>
  <si>
    <t xml:space="preserve">II.1.12.a. Pozabilansowe zabezpieczenia, w tym również udzielone przez jednostkę gwarancje i poręczenia, także wekslowe </t>
  </si>
  <si>
    <t>W 2020 roku nie wystąpiły zobowiązania zabezpieczone na majątku jednostki.</t>
  </si>
  <si>
    <t>II.1.11. Zobowiązania zabezpieczone na majątku jednostki</t>
  </si>
  <si>
    <t>Nie wystąpiły przypadki kwalifikowania umów leasingu zgodnie z przepisami podatkowymi.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</si>
  <si>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</si>
  <si>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·            powyżej 5 lat</t>
  </si>
  <si>
    <t>·            powyżej 3 do 5 lat</t>
  </si>
  <si>
    <t>·            powyżej 1 roku do 3 lat</t>
  </si>
  <si>
    <t>Pozostałe zobowiązania długoterminowe  wobec pozostałych jednostek</t>
  </si>
  <si>
    <t>Pozostałe zobowiązania długoterminowe wobec jednostek powiązanych</t>
  </si>
  <si>
    <t>Zobowiązania finansowe</t>
  </si>
  <si>
    <t xml:space="preserve">II.1.9. Zobowiązania długoterminowe według zapadalności </t>
  </si>
  <si>
    <t>Inne rezerwy</t>
  </si>
  <si>
    <t xml:space="preserve">Rezerwy na odszkodowania z tytułu bezumownego korzystania z gruntu </t>
  </si>
  <si>
    <t xml:space="preserve">Rezerwy za grunty zajęte pod drogi </t>
  </si>
  <si>
    <t xml:space="preserve">Rezerwy na odszkodowania związane z uchwaleniem planu miejscowego zagospodarowania </t>
  </si>
  <si>
    <t xml:space="preserve">Rezerwy za wywłaszczenie nieruchomości  </t>
  </si>
  <si>
    <t xml:space="preserve">Rezerwy za grunty wydzielone pod drogi </t>
  </si>
  <si>
    <t>Rezerwy na odszkodowania z tytułu naruszenia zasady pierwszeństwa</t>
  </si>
  <si>
    <t>Rezerwa na straty z tytułu udzielonych gwarancji i poręczeń</t>
  </si>
  <si>
    <t>Rozwiązane</t>
  </si>
  <si>
    <t>Wykorzystane</t>
  </si>
  <si>
    <t>Utworzone</t>
  </si>
  <si>
    <t xml:space="preserve">II.1.8. Rezerwy na zobowiązania - zmiany w ciągu roku obrotowego </t>
  </si>
  <si>
    <t>Należności alimentacyjne</t>
  </si>
  <si>
    <t>3</t>
  </si>
  <si>
    <t>w tym: należności finansowe (pożyczki zagrożone)</t>
  </si>
  <si>
    <t>Należności krótkoterminowe</t>
  </si>
  <si>
    <t>2</t>
  </si>
  <si>
    <t>Należności długoterminowe</t>
  </si>
  <si>
    <t>Rozwiązanie</t>
  </si>
  <si>
    <t>Wykorzystanie</t>
  </si>
  <si>
    <t>Zmiany stanu odpisów w ciągu roku obrotowego</t>
  </si>
  <si>
    <t>Wyszczególnienie odpisów z tytułu</t>
  </si>
  <si>
    <t xml:space="preserve">II.1.7. Odpisy aktualizujące wartość należności </t>
  </si>
  <si>
    <t>inne (poniżej 20%)</t>
  </si>
  <si>
    <t>Mazowiecki Fundusz Poręczeń Kredytowych Sp. z o.o.</t>
  </si>
  <si>
    <t>Country House U.A. Sp. z o.o. w likwidacji</t>
  </si>
  <si>
    <t>Sedeco Sp. z o.o.</t>
  </si>
  <si>
    <t>Szpital Solec Sp. z o.o.</t>
  </si>
  <si>
    <t>"WAREXPO" Sp. z o.o.</t>
  </si>
  <si>
    <t xml:space="preserve">Miejskie Przedsiębiorstwo Wodociągów i Kanalizacji w m.st. Warszawie SA </t>
  </si>
  <si>
    <t>Kapitały własne na dzień 31 grudnia bieżącego roku</t>
  </si>
  <si>
    <t>Zysk/(strata) netto za rok zakończony dnia 31 grudnia bieżącego roku</t>
  </si>
  <si>
    <t>Wartość bilansowa udziałów/akcji</t>
  </si>
  <si>
    <t>Odpis</t>
  </si>
  <si>
    <t>Wartość brutto udziałów/ akcji</t>
  </si>
  <si>
    <t>Udział w kapitale własnym (%)</t>
  </si>
  <si>
    <t>Liczba udziałów / akcji</t>
  </si>
  <si>
    <t>Nazwa podmiotów</t>
  </si>
  <si>
    <t>II.1.6. Liczba i wartość posiadanych akcji i udziałów c.d.</t>
  </si>
  <si>
    <t>Kapitały własne na dzień 31 grudnia poprzedniego roku</t>
  </si>
  <si>
    <t>Zysk/(strata) netto za rok zakończony dnia 31 grudnia poprzedniego rok</t>
  </si>
  <si>
    <t xml:space="preserve"> </t>
  </si>
  <si>
    <t>II.1.6. Liczba i wartość posiadanych akcji i udziałów</t>
  </si>
  <si>
    <t>Inne środki trwałe</t>
  </si>
  <si>
    <t>Środki transportu</t>
  </si>
  <si>
    <t>Urządzenia techniczne i maszyny</t>
  </si>
  <si>
    <t>Budynki, lokale i obiekty inżynierii lądowej i wodnej</t>
  </si>
  <si>
    <t>Grunty</t>
  </si>
  <si>
    <t>w tym:</t>
  </si>
  <si>
    <t>Wartość nieamortyzowanych lub nieumarzanych przez jednostkę środków trwałych, używanych na podstawie umów najmu, dzierżawy i innych umów, w tym z tytułu umów leasingu (ewidencja pozabilansowa)</t>
  </si>
  <si>
    <t xml:space="preserve">II.1.5.Wartość nieamortyzowanych lub nieumarzanych przez jednostkę środków trwałych, używanych na podstawie umów najmu, dzierżawy i innych umów, w tym z tytułu umów leasingu </t>
  </si>
  <si>
    <t>Wartość gruntów użytkowanych wieczyście</t>
  </si>
  <si>
    <t>Treść</t>
  </si>
  <si>
    <t xml:space="preserve">II.1.4. Grunty użytkowane wieczyście </t>
  </si>
  <si>
    <t>Kwota zmniejszeń odpisów aktualizujących w trakcie roku obrotowego</t>
  </si>
  <si>
    <t>Kwota dokonanych w trakcie roku obrotowego odpisów aktualizujących</t>
  </si>
  <si>
    <t>Inne długoterminowe aktywa finansowe</t>
  </si>
  <si>
    <t>Inne  papiery wartościowe</t>
  </si>
  <si>
    <t>Akcje i udziały</t>
  </si>
  <si>
    <t>Wartość mienia zlikwidowanych jednostek</t>
  </si>
  <si>
    <t>Rzeczowe aktywa trwałe</t>
  </si>
  <si>
    <t>Wartości niematerialne i prawne</t>
  </si>
  <si>
    <t>Długoterminowe aktywa finansowe</t>
  </si>
  <si>
    <t>Długoterminowe aktywa niefinansowe</t>
  </si>
  <si>
    <t xml:space="preserve"> II.1.3. Odpisy aktualizujące wartość długoterminowych aktywów</t>
  </si>
  <si>
    <t>W rezultacie odstąpiono od pozyskiwania tego typu danych.</t>
  </si>
  <si>
    <t xml:space="preserve">Z uwagi na znaczącą ilość składników mienia stanowiących środki trwałe gromadzenie informacji o ich aktualnej wartości rynkowej wymagałoby poniesienia istotnych kosztów. </t>
  </si>
  <si>
    <t xml:space="preserve">II.1.2. Aktualna wartość rynkowa środków trwałych, o ile jednostka dysponuje takimi informacjami </t>
  </si>
  <si>
    <t>Stan na  koniec roku</t>
  </si>
  <si>
    <t>Wartość netto</t>
  </si>
  <si>
    <t>Odpisy na koniec okresu</t>
  </si>
  <si>
    <t xml:space="preserve">Odpisy na początek okresu </t>
  </si>
  <si>
    <t xml:space="preserve">Odpisy aktualizujące </t>
  </si>
  <si>
    <t>Wartość początkowa na koniec okresu</t>
  </si>
  <si>
    <t>3. Inne (likwidacja)</t>
  </si>
  <si>
    <t xml:space="preserve">2. Przekazanie </t>
  </si>
  <si>
    <t>1. Sprzedaż</t>
  </si>
  <si>
    <t>2. Inne</t>
  </si>
  <si>
    <t>1. Zakup</t>
  </si>
  <si>
    <t>Wartość początkowa na początek okresu</t>
  </si>
  <si>
    <t>Wartość początkowa</t>
  </si>
  <si>
    <t>Ogółem</t>
  </si>
  <si>
    <t>Zabytki archeologiczne (w szczególności: pozostałości terenowe pradziejowego i historycznego osadnictwa, kurhany, relikty działalności gospodarczej, religijnej i artystycznej)</t>
  </si>
  <si>
    <t>Zabytki nieruchome (w szczególności: dzieła architektury i budownictwa, pomniki, tablice pamiątkowe, cmentarze, parki i ogrody, obiekty techniki)</t>
  </si>
  <si>
    <t>Zabytki ruchome (w szczególności: dzieła sztuk plastycznych, rzemiosła artystycznego, numizmaty, pamiątki historyczne, materiały biblioteczne, instrumenty muzyczne, wytwory sztuki ludowej)</t>
  </si>
  <si>
    <t xml:space="preserve">II.1.1.c. Informacja o zasobach dóbr kultury (zabytkach) </t>
  </si>
  <si>
    <t xml:space="preserve">Saldo zamknięcia </t>
  </si>
  <si>
    <t>Saldo otwarcia</t>
  </si>
  <si>
    <t>Odpisy aktualizujące</t>
  </si>
  <si>
    <t>Saldo zamknięcia</t>
  </si>
  <si>
    <t>Likwidacja i sprzedaż</t>
  </si>
  <si>
    <t>Zmniejszenia, w tym:</t>
  </si>
  <si>
    <t>Amortyzacja okresu</t>
  </si>
  <si>
    <t>Zwiększenia, w tym:</t>
  </si>
  <si>
    <t>Umorzenie</t>
  </si>
  <si>
    <t>Nabycie</t>
  </si>
  <si>
    <t xml:space="preserve">Saldo otwarcia </t>
  </si>
  <si>
    <t>Wartości niematerialne i prawne ogółem</t>
  </si>
  <si>
    <t xml:space="preserve">II.1.1.b. Wartości niematerialne i prawne  - zmiany w ciągu roku obrotowego </t>
  </si>
  <si>
    <t>Przemieszczenia</t>
  </si>
  <si>
    <t>RAZEM</t>
  </si>
  <si>
    <t>Środki trwałe w budowie (inwestycje) oraz zaliczki na poczet inwestycji</t>
  </si>
  <si>
    <t>w tym: Grunty stanowiące własność jednostki samorządu terytorialnego, przekazane w użytkowanie wieczyste innym podmiotom</t>
  </si>
  <si>
    <t>Rzeczowy majątek trwały</t>
  </si>
  <si>
    <t>ŚRODKI TRWAŁE</t>
  </si>
  <si>
    <t xml:space="preserve">II.1.1.a. Rzeczowy majątek trwały - zmiany w ciągu roku obrotowego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</si>
  <si>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 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</si>
  <si>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</si>
  <si>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</si>
  <si>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Przychody netto ze sprzedaży produktów </t>
    </r>
    <r>
      <rPr>
        <sz val="9"/>
        <rFont val="Calibri"/>
        <family val="2"/>
        <charset val="238"/>
      </rPr>
      <t>w tym:</t>
    </r>
  </si>
  <si>
    <r>
      <rPr>
        <b/>
        <i/>
        <sz val="10"/>
        <rFont val="Calibri"/>
        <family val="2"/>
        <charset val="238"/>
      </rPr>
      <t>inne</t>
    </r>
    <r>
      <rPr>
        <i/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</si>
  <si>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r>
      <rPr>
        <b/>
        <i/>
        <sz val="10"/>
        <color indexed="8"/>
        <rFont val="Calibri"/>
        <family val="2"/>
        <charset val="238"/>
      </rPr>
      <t>inne koszty operacyjne</t>
    </r>
    <r>
      <rPr>
        <i/>
        <sz val="10"/>
        <color indexed="8"/>
        <rFont val="Calibri"/>
        <family val="2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itp.)</t>
    </r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</si>
  <si>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</si>
  <si>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t>/-/ Mirosław Czekaj</t>
  </si>
  <si>
    <t>/-/ Rafał Trzaskowski</t>
  </si>
  <si>
    <t>Urząd m.st. Warszawy</t>
  </si>
  <si>
    <t>Informacja dodatkowa do sprawozdania finansowego za rok obrotowy zakończony 31 grudnia 2020 r.</t>
  </si>
  <si>
    <t>II. Dodatkowe informacje i objaśnienia</t>
  </si>
  <si>
    <t>Korekta Nr 1</t>
  </si>
  <si>
    <t xml:space="preserve">II. Dodatkowe informacje i objaśnienia.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</si>
</sst>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yyyy\-mm\-dd;@"/>
  </numFmts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2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sz val="12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/>
  </cellStyleXfs>
  <cellXfs count="766">
    <xf numFmtId="0" fontId="0" fillId="0" borderId="0" xfId="0"/>
    <xf numFmtId="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0" fontId="9" fillId="0" borderId="0" xfId="0" applyFont="1" applyAlignment="1">
      <alignment horizontal="left" wrapText="1"/>
    </xf>
    <xf numFmtId="4" fontId="8" fillId="0" borderId="0" xfId="0" applyNumberFormat="1" applyFont="1" applyAlignment="1">
      <alignment vertical="center"/>
    </xf>
    <xf numFmtId="0" fontId="10" fillId="0" borderId="0" xfId="0" applyFont="1" applyBorder="1" applyAlignment="1">
      <alignment wrapText="1"/>
    </xf>
    <xf numFmtId="0" fontId="11" fillId="0" borderId="30" xfId="0" applyFont="1" applyFill="1" applyBorder="1" applyAlignment="1">
      <alignment horizontal="center" wrapText="1"/>
    </xf>
    <xf numFmtId="0" fontId="14" fillId="0" borderId="0" xfId="0" applyFont="1" applyAlignment="1">
      <alignment vertical="center"/>
    </xf>
    <xf numFmtId="0" fontId="11" fillId="0" borderId="94" xfId="0" applyFont="1" applyFill="1" applyBorder="1"/>
    <xf numFmtId="4" fontId="11" fillId="0" borderId="75" xfId="0" applyNumberFormat="1" applyFont="1" applyFill="1" applyBorder="1" applyAlignment="1">
      <alignment horizontal="right"/>
    </xf>
    <xf numFmtId="4" fontId="11" fillId="0" borderId="74" xfId="0" applyNumberFormat="1" applyFont="1" applyFill="1" applyBorder="1" applyAlignment="1">
      <alignment horizontal="right"/>
    </xf>
    <xf numFmtId="0" fontId="15" fillId="0" borderId="94" xfId="0" applyFont="1" applyFill="1" applyBorder="1"/>
    <xf numFmtId="4" fontId="15" fillId="0" borderId="75" xfId="0" applyNumberFormat="1" applyFont="1" applyFill="1" applyBorder="1" applyAlignment="1">
      <alignment horizontal="right"/>
    </xf>
    <xf numFmtId="4" fontId="15" fillId="0" borderId="74" xfId="0" applyNumberFormat="1" applyFont="1" applyFill="1" applyBorder="1" applyAlignment="1">
      <alignment horizontal="right"/>
    </xf>
    <xf numFmtId="0" fontId="11" fillId="0" borderId="58" xfId="0" applyFont="1" applyFill="1" applyBorder="1"/>
    <xf numFmtId="4" fontId="11" fillId="0" borderId="52" xfId="0" applyNumberFormat="1" applyFont="1" applyFill="1" applyBorder="1" applyAlignment="1">
      <alignment horizontal="right"/>
    </xf>
    <xf numFmtId="4" fontId="11" fillId="0" borderId="57" xfId="0" applyNumberFormat="1" applyFont="1" applyFill="1" applyBorder="1" applyAlignment="1">
      <alignment horizontal="right"/>
    </xf>
    <xf numFmtId="0" fontId="11" fillId="2" borderId="94" xfId="0" applyFont="1" applyFill="1" applyBorder="1"/>
    <xf numFmtId="4" fontId="11" fillId="2" borderId="75" xfId="0" applyNumberFormat="1" applyFont="1" applyFill="1" applyBorder="1" applyAlignment="1">
      <alignment horizontal="right"/>
    </xf>
    <xf numFmtId="4" fontId="11" fillId="2" borderId="74" xfId="0" applyNumberFormat="1" applyFont="1" applyFill="1" applyBorder="1" applyAlignment="1">
      <alignment horizontal="right"/>
    </xf>
    <xf numFmtId="0" fontId="11" fillId="2" borderId="93" xfId="0" applyFont="1" applyFill="1" applyBorder="1"/>
    <xf numFmtId="4" fontId="11" fillId="2" borderId="105" xfId="0" applyNumberFormat="1" applyFont="1" applyFill="1" applyBorder="1" applyAlignment="1">
      <alignment horizontal="right"/>
    </xf>
    <xf numFmtId="4" fontId="11" fillId="2" borderId="104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4" fillId="0" borderId="0" xfId="0" applyFont="1"/>
    <xf numFmtId="4" fontId="11" fillId="7" borderId="57" xfId="0" applyNumberFormat="1" applyFont="1" applyFill="1" applyBorder="1" applyAlignment="1">
      <alignment horizontal="right"/>
    </xf>
    <xf numFmtId="4" fontId="15" fillId="0" borderId="57" xfId="0" applyNumberFormat="1" applyFont="1" applyBorder="1" applyAlignment="1">
      <alignment horizontal="right"/>
    </xf>
    <xf numFmtId="4" fontId="11" fillId="7" borderId="101" xfId="0" applyNumberFormat="1" applyFont="1" applyFill="1" applyBorder="1" applyAlignment="1">
      <alignment horizontal="right"/>
    </xf>
    <xf numFmtId="4" fontId="11" fillId="6" borderId="57" xfId="0" applyNumberFormat="1" applyFont="1" applyFill="1" applyBorder="1" applyAlignment="1">
      <alignment horizontal="right"/>
    </xf>
    <xf numFmtId="4" fontId="11" fillId="6" borderId="97" xfId="0" applyNumberFormat="1" applyFont="1" applyFill="1" applyBorder="1" applyAlignment="1">
      <alignment horizontal="right"/>
    </xf>
    <xf numFmtId="0" fontId="6" fillId="0" borderId="0" xfId="2" applyFont="1" applyFill="1" applyAlignment="1" applyProtection="1">
      <alignment vertical="center" wrapText="1"/>
    </xf>
    <xf numFmtId="0" fontId="6" fillId="0" borderId="0" xfId="2" applyFont="1" applyFill="1" applyAlignment="1" applyProtection="1">
      <alignment vertical="center"/>
    </xf>
    <xf numFmtId="0" fontId="20" fillId="2" borderId="1" xfId="2" applyFont="1" applyFill="1" applyBorder="1" applyAlignment="1" applyProtection="1">
      <alignment horizontal="center" vertical="center" wrapText="1"/>
    </xf>
    <xf numFmtId="4" fontId="20" fillId="2" borderId="1" xfId="2" applyNumberFormat="1" applyFont="1" applyFill="1" applyBorder="1" applyAlignment="1" applyProtection="1">
      <alignment horizontal="center" vertical="center" wrapText="1"/>
    </xf>
    <xf numFmtId="0" fontId="20" fillId="2" borderId="3" xfId="2" applyFont="1" applyFill="1" applyBorder="1" applyAlignment="1" applyProtection="1">
      <alignment horizontal="center" vertical="center" wrapText="1"/>
    </xf>
    <xf numFmtId="0" fontId="20" fillId="0" borderId="12" xfId="2" applyFont="1" applyFill="1" applyBorder="1" applyAlignment="1" applyProtection="1">
      <alignment horizontal="center" vertical="center"/>
    </xf>
    <xf numFmtId="4" fontId="20" fillId="0" borderId="24" xfId="2" applyNumberFormat="1" applyFont="1" applyFill="1" applyBorder="1" applyAlignment="1" applyProtection="1">
      <alignment horizontal="center" vertical="center" wrapText="1"/>
    </xf>
    <xf numFmtId="0" fontId="20" fillId="0" borderId="13" xfId="2" applyFont="1" applyFill="1" applyBorder="1" applyAlignment="1" applyProtection="1">
      <alignment horizontal="center" vertical="center" wrapText="1"/>
    </xf>
    <xf numFmtId="0" fontId="20" fillId="2" borderId="5" xfId="2" applyFont="1" applyFill="1" applyBorder="1" applyAlignment="1" applyProtection="1">
      <alignment vertical="center" wrapText="1"/>
    </xf>
    <xf numFmtId="4" fontId="20" fillId="2" borderId="5" xfId="2" applyNumberFormat="1" applyFont="1" applyFill="1" applyBorder="1" applyAlignment="1" applyProtection="1">
      <alignment vertical="center"/>
    </xf>
    <xf numFmtId="4" fontId="20" fillId="2" borderId="11" xfId="2" applyNumberFormat="1" applyFont="1" applyFill="1" applyBorder="1" applyAlignment="1" applyProtection="1">
      <alignment vertical="center"/>
    </xf>
    <xf numFmtId="0" fontId="20" fillId="0" borderId="29" xfId="2" applyFont="1" applyFill="1" applyBorder="1" applyAlignment="1" applyProtection="1">
      <alignment vertical="center" wrapText="1"/>
    </xf>
    <xf numFmtId="4" fontId="20" fillId="0" borderId="29" xfId="2" applyNumberFormat="1" applyFont="1" applyFill="1" applyBorder="1" applyAlignment="1" applyProtection="1">
      <alignment vertical="center"/>
    </xf>
    <xf numFmtId="4" fontId="20" fillId="0" borderId="9" xfId="2" applyNumberFormat="1" applyFont="1" applyFill="1" applyBorder="1" applyAlignment="1" applyProtection="1">
      <alignment vertical="center"/>
    </xf>
    <xf numFmtId="0" fontId="21" fillId="0" borderId="96" xfId="2" applyFont="1" applyFill="1" applyBorder="1" applyAlignment="1" applyProtection="1">
      <alignment vertical="center" wrapText="1"/>
    </xf>
    <xf numFmtId="4" fontId="21" fillId="0" borderId="96" xfId="2" applyNumberFormat="1" applyFont="1" applyFill="1" applyBorder="1" applyAlignment="1" applyProtection="1">
      <alignment vertical="center"/>
      <protection locked="0"/>
    </xf>
    <xf numFmtId="4" fontId="21" fillId="0" borderId="95" xfId="2" applyNumberFormat="1" applyFont="1" applyFill="1" applyBorder="1" applyAlignment="1" applyProtection="1">
      <alignment vertical="center"/>
    </xf>
    <xf numFmtId="0" fontId="21" fillId="0" borderId="96" xfId="2" quotePrefix="1" applyFont="1" applyFill="1" applyBorder="1" applyAlignment="1" applyProtection="1">
      <alignment vertical="center" wrapText="1"/>
      <protection locked="0"/>
    </xf>
    <xf numFmtId="0" fontId="20" fillId="2" borderId="28" xfId="2" applyFont="1" applyFill="1" applyBorder="1" applyAlignment="1" applyProtection="1">
      <alignment vertical="center" wrapText="1"/>
    </xf>
    <xf numFmtId="4" fontId="20" fillId="2" borderId="28" xfId="2" applyNumberFormat="1" applyFont="1" applyFill="1" applyBorder="1" applyAlignment="1" applyProtection="1">
      <alignment vertical="center"/>
    </xf>
    <xf numFmtId="4" fontId="20" fillId="2" borderId="7" xfId="2" applyNumberFormat="1" applyFont="1" applyFill="1" applyBorder="1" applyAlignment="1" applyProtection="1">
      <alignment vertical="center"/>
    </xf>
    <xf numFmtId="0" fontId="20" fillId="0" borderId="12" xfId="2" applyFont="1" applyFill="1" applyBorder="1" applyAlignment="1" applyProtection="1">
      <alignment horizontal="centerContinuous" vertical="center"/>
    </xf>
    <xf numFmtId="0" fontId="6" fillId="0" borderId="24" xfId="2" applyFont="1" applyFill="1" applyBorder="1" applyAlignment="1" applyProtection="1">
      <alignment vertical="center"/>
    </xf>
    <xf numFmtId="0" fontId="6" fillId="0" borderId="13" xfId="2" applyFont="1" applyFill="1" applyBorder="1" applyAlignment="1" applyProtection="1">
      <alignment vertical="center"/>
    </xf>
    <xf numFmtId="4" fontId="6" fillId="0" borderId="29" xfId="2" applyNumberFormat="1" applyFont="1" applyFill="1" applyBorder="1" applyAlignment="1" applyProtection="1">
      <alignment vertical="center"/>
    </xf>
    <xf numFmtId="4" fontId="6" fillId="0" borderId="9" xfId="2" applyNumberFormat="1" applyFont="1" applyFill="1" applyBorder="1" applyAlignment="1" applyProtection="1">
      <alignment vertical="center"/>
    </xf>
    <xf numFmtId="4" fontId="20" fillId="2" borderId="29" xfId="2" applyNumberFormat="1" applyFont="1" applyFill="1" applyBorder="1" applyAlignment="1" applyProtection="1">
      <alignment vertical="center"/>
    </xf>
    <xf numFmtId="4" fontId="20" fillId="2" borderId="9" xfId="2" applyNumberFormat="1" applyFont="1" applyFill="1" applyBorder="1" applyAlignment="1" applyProtection="1">
      <alignment vertical="center"/>
    </xf>
    <xf numFmtId="4" fontId="20" fillId="2" borderId="32" xfId="2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wrapText="1"/>
    </xf>
    <xf numFmtId="4" fontId="8" fillId="0" borderId="0" xfId="0" applyNumberFormat="1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right"/>
    </xf>
    <xf numFmtId="0" fontId="11" fillId="6" borderId="38" xfId="0" applyFont="1" applyFill="1" applyBorder="1" applyAlignment="1">
      <alignment horizontal="center" wrapText="1"/>
    </xf>
    <xf numFmtId="0" fontId="11" fillId="6" borderId="52" xfId="0" applyFont="1" applyFill="1" applyBorder="1" applyAlignment="1">
      <alignment horizontal="center" wrapText="1"/>
    </xf>
    <xf numFmtId="0" fontId="11" fillId="6" borderId="9" xfId="0" applyFont="1" applyFill="1" applyBorder="1" applyAlignment="1">
      <alignment horizontal="center" wrapText="1"/>
    </xf>
    <xf numFmtId="0" fontId="11" fillId="6" borderId="92" xfId="0" applyFont="1" applyFill="1" applyBorder="1" applyAlignment="1">
      <alignment horizontal="center" wrapText="1"/>
    </xf>
    <xf numFmtId="0" fontId="11" fillId="6" borderId="91" xfId="0" applyFont="1" applyFill="1" applyBorder="1" applyAlignment="1">
      <alignment horizontal="center" wrapText="1"/>
    </xf>
    <xf numFmtId="0" fontId="11" fillId="6" borderId="11" xfId="0" applyFont="1" applyFill="1" applyBorder="1" applyAlignment="1">
      <alignment horizontal="center" wrapText="1"/>
    </xf>
    <xf numFmtId="0" fontId="11" fillId="0" borderId="29" xfId="0" applyFont="1" applyBorder="1" applyAlignment="1">
      <alignment wrapText="1"/>
    </xf>
    <xf numFmtId="4" fontId="11" fillId="0" borderId="38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90" xfId="0" applyNumberFormat="1" applyFont="1" applyBorder="1" applyAlignment="1">
      <alignment horizontal="right"/>
    </xf>
    <xf numFmtId="0" fontId="25" fillId="0" borderId="29" xfId="0" applyFont="1" applyFill="1" applyBorder="1" applyAlignment="1">
      <alignment vertical="center" wrapText="1"/>
    </xf>
    <xf numFmtId="4" fontId="15" fillId="0" borderId="87" xfId="0" applyNumberFormat="1" applyFont="1" applyBorder="1" applyAlignment="1">
      <alignment horizontal="right"/>
    </xf>
    <xf numFmtId="4" fontId="15" fillId="0" borderId="89" xfId="0" applyNumberFormat="1" applyFont="1" applyBorder="1" applyAlignment="1">
      <alignment horizontal="right"/>
    </xf>
    <xf numFmtId="4" fontId="15" fillId="0" borderId="88" xfId="0" applyNumberFormat="1" applyFont="1" applyBorder="1" applyAlignment="1">
      <alignment horizontal="right"/>
    </xf>
    <xf numFmtId="4" fontId="15" fillId="0" borderId="86" xfId="0" applyNumberFormat="1" applyFont="1" applyBorder="1" applyAlignment="1">
      <alignment horizontal="right"/>
    </xf>
    <xf numFmtId="0" fontId="11" fillId="2" borderId="32" xfId="0" applyFont="1" applyFill="1" applyBorder="1" applyAlignment="1">
      <alignment wrapText="1"/>
    </xf>
    <xf numFmtId="4" fontId="11" fillId="2" borderId="83" xfId="0" applyNumberFormat="1" applyFont="1" applyFill="1" applyBorder="1" applyAlignment="1">
      <alignment horizontal="right"/>
    </xf>
    <xf numFmtId="4" fontId="11" fillId="2" borderId="85" xfId="0" applyNumberFormat="1" applyFont="1" applyFill="1" applyBorder="1" applyAlignment="1">
      <alignment horizontal="right"/>
    </xf>
    <xf numFmtId="4" fontId="11" fillId="2" borderId="84" xfId="0" applyNumberFormat="1" applyFont="1" applyFill="1" applyBorder="1" applyAlignment="1">
      <alignment horizontal="right"/>
    </xf>
    <xf numFmtId="4" fontId="11" fillId="2" borderId="15" xfId="0" applyNumberFormat="1" applyFont="1" applyFill="1" applyBorder="1" applyAlignment="1">
      <alignment horizontal="right"/>
    </xf>
    <xf numFmtId="4" fontId="11" fillId="2" borderId="2" xfId="0" applyNumberFormat="1" applyFont="1" applyFill="1" applyBorder="1" applyAlignment="1">
      <alignment horizontal="right"/>
    </xf>
    <xf numFmtId="4" fontId="11" fillId="2" borderId="51" xfId="0" applyNumberFormat="1" applyFont="1" applyFill="1" applyBorder="1" applyAlignment="1">
      <alignment horizontal="right"/>
    </xf>
    <xf numFmtId="4" fontId="11" fillId="2" borderId="7" xfId="0" applyNumberFormat="1" applyFont="1" applyFill="1" applyBorder="1" applyAlignment="1">
      <alignment horizontal="right"/>
    </xf>
    <xf numFmtId="0" fontId="16" fillId="6" borderId="82" xfId="0" applyFont="1" applyFill="1" applyBorder="1" applyAlignment="1">
      <alignment horizontal="center" wrapText="1"/>
    </xf>
    <xf numFmtId="0" fontId="11" fillId="6" borderId="77" xfId="0" applyFont="1" applyFill="1" applyBorder="1" applyAlignment="1">
      <alignment horizontal="center" wrapText="1"/>
    </xf>
    <xf numFmtId="0" fontId="11" fillId="6" borderId="76" xfId="0" applyFont="1" applyFill="1" applyBorder="1" applyAlignment="1">
      <alignment horizontal="center" wrapText="1"/>
    </xf>
    <xf numFmtId="0" fontId="16" fillId="0" borderId="81" xfId="0" applyFont="1" applyBorder="1" applyAlignment="1">
      <alignment wrapText="1"/>
    </xf>
    <xf numFmtId="4" fontId="16" fillId="0" borderId="51" xfId="0" applyNumberFormat="1" applyFont="1" applyBorder="1" applyAlignment="1">
      <alignment horizontal="right"/>
    </xf>
    <xf numFmtId="4" fontId="16" fillId="0" borderId="80" xfId="0" applyNumberFormat="1" applyFont="1" applyBorder="1" applyAlignment="1">
      <alignment horizontal="right"/>
    </xf>
    <xf numFmtId="4" fontId="16" fillId="0" borderId="75" xfId="0" applyNumberFormat="1" applyFont="1" applyBorder="1" applyAlignment="1">
      <alignment horizontal="right"/>
    </xf>
    <xf numFmtId="4" fontId="16" fillId="0" borderId="74" xfId="0" applyNumberFormat="1" applyFont="1" applyBorder="1" applyAlignment="1">
      <alignment horizontal="right"/>
    </xf>
    <xf numFmtId="4" fontId="16" fillId="0" borderId="71" xfId="0" applyNumberFormat="1" applyFont="1" applyBorder="1" applyAlignment="1">
      <alignment horizontal="right"/>
    </xf>
    <xf numFmtId="4" fontId="16" fillId="0" borderId="70" xfId="0" applyNumberFormat="1" applyFont="1" applyBorder="1" applyAlignment="1">
      <alignment horizontal="right"/>
    </xf>
    <xf numFmtId="4" fontId="16" fillId="0" borderId="66" xfId="0" applyNumberFormat="1" applyFont="1" applyFill="1" applyBorder="1" applyAlignment="1">
      <alignment horizontal="right"/>
    </xf>
    <xf numFmtId="4" fontId="16" fillId="0" borderId="65" xfId="0" applyNumberFormat="1" applyFont="1" applyFill="1" applyBorder="1" applyAlignment="1">
      <alignment horizontal="right"/>
    </xf>
    <xf numFmtId="4" fontId="16" fillId="0" borderId="62" xfId="0" applyNumberFormat="1" applyFont="1" applyFill="1" applyBorder="1" applyAlignment="1">
      <alignment horizontal="right"/>
    </xf>
    <xf numFmtId="4" fontId="16" fillId="0" borderId="61" xfId="0" applyNumberFormat="1" applyFont="1" applyFill="1" applyBorder="1" applyAlignment="1">
      <alignment horizontal="right"/>
    </xf>
    <xf numFmtId="4" fontId="27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 wrapText="1"/>
    </xf>
    <xf numFmtId="4" fontId="29" fillId="0" borderId="0" xfId="0" applyNumberFormat="1" applyFont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20" fillId="2" borderId="14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5" borderId="24" xfId="0" applyNumberFormat="1" applyFont="1" applyFill="1" applyBorder="1" applyAlignment="1">
      <alignment vertical="center"/>
    </xf>
    <xf numFmtId="4" fontId="7" fillId="5" borderId="13" xfId="0" applyNumberFormat="1" applyFont="1" applyFill="1" applyBorder="1" applyAlignment="1">
      <alignment vertical="center"/>
    </xf>
    <xf numFmtId="3" fontId="8" fillId="0" borderId="29" xfId="0" applyNumberFormat="1" applyFont="1" applyFill="1" applyBorder="1" applyAlignment="1">
      <alignment vertical="center"/>
    </xf>
    <xf numFmtId="4" fontId="8" fillId="0" borderId="29" xfId="0" applyNumberFormat="1" applyFont="1" applyFill="1" applyBorder="1" applyAlignment="1">
      <alignment vertical="center"/>
    </xf>
    <xf numFmtId="0" fontId="16" fillId="0" borderId="0" xfId="0" applyFont="1" applyBorder="1" applyAlignment="1">
      <alignment wrapText="1"/>
    </xf>
    <xf numFmtId="4" fontId="7" fillId="3" borderId="1" xfId="0" applyNumberFormat="1" applyFont="1" applyFill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4" fontId="8" fillId="0" borderId="5" xfId="0" applyNumberFormat="1" applyFont="1" applyFill="1" applyBorder="1" applyAlignment="1">
      <alignment vertical="center"/>
    </xf>
    <xf numFmtId="4" fontId="7" fillId="3" borderId="14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27" fillId="0" borderId="0" xfId="0" applyNumberFormat="1" applyFont="1" applyFill="1" applyBorder="1" applyAlignment="1" applyProtection="1">
      <alignment vertical="center"/>
      <protection locked="0"/>
    </xf>
    <xf numFmtId="4" fontId="8" fillId="3" borderId="42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44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7" xfId="0" applyNumberFormat="1" applyFont="1" applyFill="1" applyBorder="1" applyAlignment="1" applyProtection="1">
      <alignment vertical="center"/>
      <protection locked="0"/>
    </xf>
    <xf numFmtId="4" fontId="8" fillId="0" borderId="27" xfId="0" applyNumberFormat="1" applyFont="1" applyFill="1" applyBorder="1" applyAlignment="1" applyProtection="1">
      <alignment vertical="center"/>
      <protection locked="0"/>
    </xf>
    <xf numFmtId="4" fontId="8" fillId="0" borderId="13" xfId="0" applyNumberFormat="1" applyFont="1" applyFill="1" applyBorder="1" applyAlignment="1" applyProtection="1">
      <alignment vertical="center"/>
      <protection locked="0"/>
    </xf>
    <xf numFmtId="49" fontId="7" fillId="0" borderId="5" xfId="0" applyNumberFormat="1" applyFont="1" applyFill="1" applyBorder="1" applyAlignment="1" applyProtection="1">
      <alignment vertical="center"/>
      <protection locked="0"/>
    </xf>
    <xf numFmtId="4" fontId="8" fillId="0" borderId="5" xfId="0" applyNumberFormat="1" applyFont="1" applyFill="1" applyBorder="1" applyAlignment="1" applyProtection="1">
      <alignment vertical="center"/>
      <protection locked="0"/>
    </xf>
    <xf numFmtId="4" fontId="8" fillId="0" borderId="9" xfId="0" applyNumberFormat="1" applyFont="1" applyFill="1" applyBorder="1" applyAlignment="1" applyProtection="1">
      <alignment vertical="center"/>
      <protection locked="0"/>
    </xf>
    <xf numFmtId="49" fontId="8" fillId="0" borderId="5" xfId="0" applyNumberFormat="1" applyFont="1" applyFill="1" applyBorder="1" applyAlignment="1" applyProtection="1">
      <alignment vertical="center"/>
      <protection locked="0"/>
    </xf>
    <xf numFmtId="4" fontId="8" fillId="0" borderId="29" xfId="0" applyNumberFormat="1" applyFont="1" applyFill="1" applyBorder="1" applyAlignment="1" applyProtection="1">
      <alignment vertical="center"/>
      <protection locked="0"/>
    </xf>
    <xf numFmtId="49" fontId="8" fillId="0" borderId="29" xfId="0" applyNumberFormat="1" applyFont="1" applyFill="1" applyBorder="1" applyAlignment="1" applyProtection="1">
      <alignment vertical="center"/>
      <protection locked="0"/>
    </xf>
    <xf numFmtId="4" fontId="8" fillId="0" borderId="7" xfId="0" applyNumberFormat="1" applyFont="1" applyFill="1" applyBorder="1" applyAlignment="1" applyProtection="1">
      <alignment vertical="center"/>
      <protection locked="0"/>
    </xf>
    <xf numFmtId="4" fontId="7" fillId="2" borderId="1" xfId="0" applyNumberFormat="1" applyFont="1" applyFill="1" applyBorder="1" applyAlignment="1" applyProtection="1">
      <alignment vertical="center"/>
      <protection locked="0"/>
    </xf>
    <xf numFmtId="4" fontId="7" fillId="2" borderId="4" xfId="0" applyNumberFormat="1" applyFont="1" applyFill="1" applyBorder="1" applyAlignment="1" applyProtection="1">
      <alignment vertical="center"/>
      <protection locked="0"/>
    </xf>
    <xf numFmtId="4" fontId="7" fillId="2" borderId="3" xfId="0" applyNumberFormat="1" applyFont="1" applyFill="1" applyBorder="1" applyAlignment="1" applyProtection="1">
      <alignment vertical="center"/>
      <protection locked="0"/>
    </xf>
    <xf numFmtId="0" fontId="8" fillId="0" borderId="0" xfId="0" applyNumberFormat="1" applyFont="1" applyAlignment="1" applyProtection="1">
      <alignment horizontal="center" vertical="center"/>
      <protection locked="0"/>
    </xf>
    <xf numFmtId="4" fontId="8" fillId="0" borderId="0" xfId="0" applyNumberFormat="1" applyFont="1" applyFill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20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4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53" xfId="0" applyNumberFormat="1" applyFont="1" applyBorder="1" applyAlignment="1" applyProtection="1">
      <alignment horizontal="right" vertical="center" wrapText="1"/>
      <protection locked="0"/>
    </xf>
    <xf numFmtId="4" fontId="7" fillId="0" borderId="17" xfId="0" applyNumberFormat="1" applyFont="1" applyFill="1" applyBorder="1" applyAlignment="1" applyProtection="1">
      <alignment horizontal="right" vertical="center" wrapText="1"/>
    </xf>
    <xf numFmtId="4" fontId="8" fillId="0" borderId="52" xfId="0" applyNumberFormat="1" applyFont="1" applyBorder="1" applyAlignment="1" applyProtection="1">
      <alignment horizontal="right" vertical="center" wrapText="1"/>
      <protection locked="0"/>
    </xf>
    <xf numFmtId="4" fontId="7" fillId="0" borderId="37" xfId="0" applyNumberFormat="1" applyFont="1" applyFill="1" applyBorder="1" applyAlignment="1" applyProtection="1">
      <alignment horizontal="right" vertical="center" wrapText="1"/>
    </xf>
    <xf numFmtId="4" fontId="8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35" xfId="0" applyNumberFormat="1" applyFont="1" applyFill="1" applyBorder="1" applyAlignment="1" applyProtection="1">
      <alignment horizontal="right" vertical="center" wrapText="1"/>
    </xf>
    <xf numFmtId="4" fontId="7" fillId="3" borderId="49" xfId="0" applyNumberFormat="1" applyFont="1" applyFill="1" applyBorder="1" applyAlignment="1" applyProtection="1">
      <alignment horizontal="right" vertical="center" wrapText="1"/>
    </xf>
    <xf numFmtId="4" fontId="7" fillId="3" borderId="48" xfId="0" applyNumberFormat="1" applyFont="1" applyFill="1" applyBorder="1" applyAlignment="1" applyProtection="1">
      <alignment horizontal="right" vertical="center" wrapText="1"/>
    </xf>
    <xf numFmtId="4" fontId="20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1" xfId="0" applyNumberFormat="1" applyFont="1" applyFill="1" applyBorder="1" applyAlignment="1" applyProtection="1">
      <alignment horizontal="right" vertical="center" wrapText="1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4" fontId="20" fillId="3" borderId="14" xfId="0" applyNumberFormat="1" applyFont="1" applyFill="1" applyBorder="1" applyAlignment="1" applyProtection="1">
      <alignment horizontal="right" vertical="center" wrapText="1"/>
    </xf>
    <xf numFmtId="4" fontId="7" fillId="3" borderId="14" xfId="0" applyNumberFormat="1" applyFont="1" applyFill="1" applyBorder="1" applyAlignment="1" applyProtection="1">
      <alignment horizontal="right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</xf>
    <xf numFmtId="4" fontId="7" fillId="3" borderId="3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0" fillId="0" borderId="0" xfId="0" applyNumberFormat="1" applyFont="1" applyAlignment="1">
      <alignment vertical="center"/>
    </xf>
    <xf numFmtId="4" fontId="27" fillId="0" borderId="0" xfId="0" applyNumberFormat="1" applyFont="1" applyFill="1" applyBorder="1" applyAlignment="1">
      <alignment vertical="center"/>
    </xf>
    <xf numFmtId="4" fontId="31" fillId="0" borderId="0" xfId="0" applyNumberFormat="1" applyFont="1" applyFill="1" applyBorder="1" applyAlignment="1">
      <alignment vertical="center"/>
    </xf>
    <xf numFmtId="4" fontId="27" fillId="0" borderId="0" xfId="0" applyNumberFormat="1" applyFont="1" applyAlignment="1">
      <alignment horizontal="justify" vertical="center"/>
    </xf>
    <xf numFmtId="4" fontId="20" fillId="3" borderId="1" xfId="0" applyNumberFormat="1" applyFont="1" applyFill="1" applyBorder="1" applyAlignment="1">
      <alignment horizontal="center" vertical="center" wrapText="1"/>
    </xf>
    <xf numFmtId="4" fontId="8" fillId="0" borderId="27" xfId="0" applyNumberFormat="1" applyFont="1" applyBorder="1" applyAlignment="1" applyProtection="1">
      <alignment horizontal="right"/>
      <protection locked="0"/>
    </xf>
    <xf numFmtId="4" fontId="8" fillId="0" borderId="29" xfId="0" applyNumberFormat="1" applyFont="1" applyBorder="1" applyAlignment="1" applyProtection="1">
      <alignment horizontal="right"/>
      <protection locked="0"/>
    </xf>
    <xf numFmtId="4" fontId="8" fillId="0" borderId="28" xfId="0" applyNumberFormat="1" applyFont="1" applyBorder="1" applyAlignment="1" applyProtection="1">
      <alignment horizontal="right"/>
      <protection locked="0"/>
    </xf>
    <xf numFmtId="4" fontId="7" fillId="2" borderId="3" xfId="0" applyNumberFormat="1" applyFont="1" applyFill="1" applyBorder="1" applyAlignment="1" applyProtection="1">
      <alignment horizontal="right" vertical="center"/>
    </xf>
    <xf numFmtId="4" fontId="7" fillId="3" borderId="1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justify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7" xfId="0" applyNumberFormat="1" applyFont="1" applyBorder="1" applyAlignment="1" applyProtection="1">
      <alignment horizontal="right" vertical="center" wrapText="1"/>
      <protection locked="0"/>
    </xf>
    <xf numFmtId="4" fontId="8" fillId="0" borderId="13" xfId="0" applyNumberFormat="1" applyFont="1" applyBorder="1" applyAlignment="1" applyProtection="1">
      <alignment horizontal="right" vertical="center" wrapText="1"/>
      <protection locked="0"/>
    </xf>
    <xf numFmtId="4" fontId="8" fillId="0" borderId="29" xfId="0" applyNumberFormat="1" applyFont="1" applyBorder="1" applyAlignment="1" applyProtection="1">
      <alignment horizontal="right" vertical="center" wrapText="1"/>
      <protection locked="0"/>
    </xf>
    <xf numFmtId="4" fontId="8" fillId="0" borderId="9" xfId="0" applyNumberFormat="1" applyFont="1" applyBorder="1" applyAlignment="1" applyProtection="1">
      <alignment horizontal="right" vertical="center" wrapText="1"/>
      <protection locked="0"/>
    </xf>
    <xf numFmtId="4" fontId="8" fillId="0" borderId="46" xfId="0" applyNumberFormat="1" applyFont="1" applyBorder="1" applyAlignment="1" applyProtection="1">
      <alignment horizontal="right" vertical="center" wrapText="1"/>
      <protection locked="0"/>
    </xf>
    <xf numFmtId="4" fontId="8" fillId="0" borderId="45" xfId="0" applyNumberFormat="1" applyFont="1" applyBorder="1" applyAlignment="1" applyProtection="1">
      <alignment horizontal="right" vertical="center" wrapText="1"/>
      <protection locked="0"/>
    </xf>
    <xf numFmtId="4" fontId="8" fillId="0" borderId="28" xfId="0" applyNumberFormat="1" applyFont="1" applyBorder="1" applyAlignment="1" applyProtection="1">
      <alignment horizontal="right" vertical="center" wrapText="1"/>
      <protection locked="0"/>
    </xf>
    <xf numFmtId="4" fontId="8" fillId="0" borderId="7" xfId="0" applyNumberFormat="1" applyFont="1" applyBorder="1" applyAlignment="1" applyProtection="1">
      <alignment horizontal="right" vertical="center" wrapText="1"/>
      <protection locked="0"/>
    </xf>
    <xf numFmtId="4" fontId="28" fillId="0" borderId="0" xfId="0" applyNumberFormat="1" applyFont="1" applyAlignment="1" applyProtection="1">
      <alignment vertical="center"/>
      <protection locked="0"/>
    </xf>
    <xf numFmtId="4" fontId="20" fillId="2" borderId="41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33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7" fillId="2" borderId="1" xfId="0" applyNumberFormat="1" applyFont="1" applyFill="1" applyBorder="1" applyAlignment="1" applyProtection="1">
      <alignment horizontal="right" vertical="center"/>
    </xf>
    <xf numFmtId="4" fontId="8" fillId="0" borderId="27" xfId="0" applyNumberFormat="1" applyFont="1" applyFill="1" applyBorder="1" applyAlignment="1" applyProtection="1">
      <alignment horizontal="right" vertical="center"/>
      <protection locked="0"/>
    </xf>
    <xf numFmtId="4" fontId="8" fillId="0" borderId="29" xfId="0" applyNumberFormat="1" applyFont="1" applyFill="1" applyBorder="1" applyAlignment="1" applyProtection="1">
      <alignment horizontal="right" vertical="center"/>
      <protection locked="0"/>
    </xf>
    <xf numFmtId="4" fontId="8" fillId="0" borderId="28" xfId="0" applyNumberFormat="1" applyFont="1" applyFill="1" applyBorder="1" applyAlignment="1" applyProtection="1">
      <alignment horizontal="right" vertical="center"/>
      <protection locked="0"/>
    </xf>
    <xf numFmtId="4" fontId="20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0" applyNumberFormat="1" applyFont="1" applyBorder="1" applyAlignment="1" applyProtection="1">
      <alignment vertical="center"/>
      <protection locked="0"/>
    </xf>
    <xf numFmtId="4" fontId="32" fillId="0" borderId="5" xfId="0" applyNumberFormat="1" applyFont="1" applyBorder="1" applyAlignment="1" applyProtection="1">
      <alignment vertical="center"/>
      <protection locked="0"/>
    </xf>
    <xf numFmtId="4" fontId="7" fillId="0" borderId="11" xfId="0" applyNumberFormat="1" applyFont="1" applyBorder="1" applyAlignment="1" applyProtection="1">
      <alignment vertical="center"/>
      <protection locked="0"/>
    </xf>
    <xf numFmtId="4" fontId="7" fillId="2" borderId="1" xfId="0" applyNumberFormat="1" applyFont="1" applyFill="1" applyBorder="1" applyAlignment="1" applyProtection="1">
      <alignment vertical="center"/>
    </xf>
    <xf numFmtId="4" fontId="8" fillId="0" borderId="0" xfId="0" applyNumberFormat="1" applyFont="1" applyAlignment="1">
      <alignment horizontal="justify" vertical="center"/>
    </xf>
    <xf numFmtId="4" fontId="20" fillId="2" borderId="4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/>
      <protection locked="0"/>
    </xf>
    <xf numFmtId="4" fontId="8" fillId="0" borderId="2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33" fillId="0" borderId="0" xfId="0" applyNumberFormat="1" applyFont="1" applyFill="1" applyAlignment="1" applyProtection="1">
      <alignment vertical="center"/>
      <protection locked="0"/>
    </xf>
    <xf numFmtId="4" fontId="34" fillId="0" borderId="0" xfId="0" applyNumberFormat="1" applyFont="1" applyFill="1" applyAlignment="1" applyProtection="1">
      <alignment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44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2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3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right" vertical="center" wrapText="1"/>
    </xf>
    <xf numFmtId="4" fontId="7" fillId="0" borderId="1" xfId="0" applyNumberFormat="1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Fill="1" applyBorder="1" applyAlignment="1" applyProtection="1">
      <alignment vertical="center" wrapText="1"/>
      <protection locked="0"/>
    </xf>
    <xf numFmtId="4" fontId="32" fillId="0" borderId="5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39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Fill="1" applyBorder="1" applyAlignment="1" applyProtection="1">
      <alignment horizontal="right" vertical="center" wrapText="1"/>
    </xf>
    <xf numFmtId="4" fontId="32" fillId="0" borderId="29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29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2" fillId="0" borderId="5" xfId="0" applyNumberFormat="1" applyFont="1" applyFill="1" applyBorder="1" applyAlignment="1" applyProtection="1">
      <alignment vertical="center" wrapText="1"/>
      <protection locked="0"/>
    </xf>
    <xf numFmtId="4" fontId="32" fillId="0" borderId="29" xfId="0" applyNumberFormat="1" applyFont="1" applyFill="1" applyBorder="1" applyAlignment="1" applyProtection="1">
      <alignment vertical="center" wrapText="1"/>
      <protection locked="0"/>
    </xf>
    <xf numFmtId="4" fontId="21" fillId="0" borderId="29" xfId="0" applyNumberFormat="1" applyFont="1" applyFill="1" applyBorder="1" applyAlignment="1" applyProtection="1">
      <alignment vertical="center" wrapText="1"/>
      <protection locked="0"/>
    </xf>
    <xf numFmtId="4" fontId="20" fillId="2" borderId="1" xfId="0" applyNumberFormat="1" applyFont="1" applyFill="1" applyBorder="1" applyAlignment="1">
      <alignment horizontal="left" vertical="center" wrapText="1"/>
    </xf>
    <xf numFmtId="4" fontId="7" fillId="2" borderId="42" xfId="0" applyNumberFormat="1" applyFont="1" applyFill="1" applyBorder="1" applyAlignment="1" applyProtection="1">
      <alignment horizontal="right" vertical="center" wrapText="1"/>
    </xf>
    <xf numFmtId="4" fontId="6" fillId="0" borderId="0" xfId="0" applyNumberFormat="1" applyFont="1" applyBorder="1" applyAlignment="1" applyProtection="1">
      <alignment horizontal="left" vertical="center"/>
      <protection locked="0"/>
    </xf>
    <xf numFmtId="4" fontId="26" fillId="0" borderId="0" xfId="0" applyNumberFormat="1" applyFont="1" applyAlignment="1">
      <alignment horizontal="left" vertical="center"/>
    </xf>
    <xf numFmtId="4" fontId="36" fillId="2" borderId="21" xfId="0" applyNumberFormat="1" applyFont="1" applyFill="1" applyBorder="1" applyAlignment="1" applyProtection="1">
      <alignment horizontal="center" vertical="center" wrapText="1"/>
      <protection locked="0"/>
    </xf>
    <xf numFmtId="4" fontId="36" fillId="3" borderId="3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27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left" vertical="center"/>
    </xf>
    <xf numFmtId="4" fontId="7" fillId="0" borderId="29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right" vertical="center"/>
    </xf>
    <xf numFmtId="4" fontId="7" fillId="0" borderId="29" xfId="0" applyNumberFormat="1" applyFont="1" applyFill="1" applyBorder="1" applyAlignment="1" applyProtection="1">
      <alignment horizontal="right" vertical="center" wrapText="1"/>
    </xf>
    <xf numFmtId="4" fontId="8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29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>
      <alignment horizontal="center" wrapText="1"/>
    </xf>
    <xf numFmtId="4" fontId="6" fillId="0" borderId="0" xfId="0" applyNumberFormat="1" applyFont="1" applyBorder="1" applyAlignment="1">
      <alignment horizontal="left" vertical="center"/>
    </xf>
    <xf numFmtId="4" fontId="6" fillId="0" borderId="0" xfId="0" applyNumberFormat="1" applyFont="1" applyBorder="1" applyAlignment="1">
      <alignment vertical="center"/>
    </xf>
    <xf numFmtId="4" fontId="26" fillId="0" borderId="0" xfId="0" applyNumberFormat="1" applyFont="1" applyAlignment="1" applyProtection="1">
      <alignment horizontal="left" vertical="center"/>
      <protection locked="0"/>
    </xf>
    <xf numFmtId="4" fontId="27" fillId="0" borderId="0" xfId="0" applyNumberFormat="1" applyFont="1" applyAlignment="1" applyProtection="1">
      <alignment vertical="center"/>
      <protection locked="0"/>
    </xf>
    <xf numFmtId="4" fontId="20" fillId="3" borderId="4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3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vertical="center"/>
    </xf>
    <xf numFmtId="4" fontId="8" fillId="0" borderId="13" xfId="0" applyNumberFormat="1" applyFont="1" applyBorder="1" applyAlignment="1" applyProtection="1">
      <alignment vertical="center"/>
      <protection locked="0"/>
    </xf>
    <xf numFmtId="4" fontId="8" fillId="0" borderId="27" xfId="0" applyNumberFormat="1" applyFont="1" applyBorder="1" applyAlignment="1" applyProtection="1">
      <alignment vertical="center"/>
      <protection locked="0"/>
    </xf>
    <xf numFmtId="4" fontId="32" fillId="0" borderId="9" xfId="0" applyNumberFormat="1" applyFont="1" applyBorder="1" applyAlignment="1" applyProtection="1">
      <alignment vertical="center"/>
      <protection locked="0"/>
    </xf>
    <xf numFmtId="4" fontId="32" fillId="0" borderId="29" xfId="0" applyNumberFormat="1" applyFont="1" applyBorder="1" applyAlignment="1" applyProtection="1">
      <alignment vertical="center"/>
      <protection locked="0"/>
    </xf>
    <xf numFmtId="4" fontId="32" fillId="0" borderId="11" xfId="0" applyNumberFormat="1" applyFont="1" applyBorder="1" applyAlignment="1" applyProtection="1">
      <alignment vertical="center"/>
      <protection locked="0"/>
    </xf>
    <xf numFmtId="4" fontId="32" fillId="0" borderId="0" xfId="0" applyNumberFormat="1" applyFont="1" applyAlignment="1">
      <alignment vertical="center"/>
    </xf>
    <xf numFmtId="4" fontId="8" fillId="0" borderId="11" xfId="0" applyNumberFormat="1" applyFont="1" applyBorder="1" applyAlignment="1" applyProtection="1">
      <alignment vertical="center"/>
      <protection locked="0"/>
    </xf>
    <xf numFmtId="4" fontId="8" fillId="0" borderId="5" xfId="0" applyNumberFormat="1" applyFont="1" applyBorder="1" applyAlignment="1" applyProtection="1">
      <alignment vertical="center"/>
      <protection locked="0"/>
    </xf>
    <xf numFmtId="4" fontId="32" fillId="0" borderId="7" xfId="0" applyNumberFormat="1" applyFont="1" applyBorder="1" applyAlignment="1" applyProtection="1">
      <alignment vertical="center"/>
      <protection locked="0"/>
    </xf>
    <xf numFmtId="4" fontId="32" fillId="0" borderId="28" xfId="0" applyNumberFormat="1" applyFont="1" applyBorder="1" applyAlignment="1" applyProtection="1">
      <alignment vertical="center"/>
      <protection locked="0"/>
    </xf>
    <xf numFmtId="4" fontId="8" fillId="0" borderId="40" xfId="0" applyNumberFormat="1" applyFont="1" applyBorder="1" applyAlignment="1" applyProtection="1">
      <alignment vertical="center"/>
      <protection locked="0"/>
    </xf>
    <xf numFmtId="4" fontId="8" fillId="0" borderId="39" xfId="0" applyNumberFormat="1" applyFont="1" applyBorder="1" applyAlignment="1" applyProtection="1">
      <alignment vertical="center"/>
      <protection locked="0"/>
    </xf>
    <xf numFmtId="4" fontId="32" fillId="0" borderId="38" xfId="0" applyNumberFormat="1" applyFont="1" applyBorder="1" applyAlignment="1" applyProtection="1">
      <alignment vertical="center"/>
      <protection locked="0"/>
    </xf>
    <xf numFmtId="4" fontId="32" fillId="0" borderId="37" xfId="0" applyNumberFormat="1" applyFont="1" applyBorder="1" applyAlignment="1" applyProtection="1">
      <alignment vertical="center"/>
      <protection locked="0"/>
    </xf>
    <xf numFmtId="4" fontId="32" fillId="0" borderId="36" xfId="0" applyNumberFormat="1" applyFont="1" applyBorder="1" applyAlignment="1" applyProtection="1">
      <alignment vertical="center"/>
      <protection locked="0"/>
    </xf>
    <xf numFmtId="4" fontId="32" fillId="0" borderId="35" xfId="0" applyNumberFormat="1" applyFont="1" applyBorder="1" applyAlignment="1" applyProtection="1">
      <alignment vertical="center"/>
      <protection locked="0"/>
    </xf>
    <xf numFmtId="4" fontId="26" fillId="0" borderId="0" xfId="0" applyNumberFormat="1" applyFont="1" applyAlignment="1">
      <alignment horizontal="left" vertical="center" wrapText="1"/>
    </xf>
    <xf numFmtId="4" fontId="30" fillId="0" borderId="0" xfId="0" applyNumberFormat="1" applyFont="1" applyAlignment="1" applyProtection="1">
      <alignment horizontal="left" vertical="center"/>
      <protection locked="0"/>
    </xf>
    <xf numFmtId="4" fontId="39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39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1" xfId="0" applyNumberFormat="1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vertical="center"/>
    </xf>
    <xf numFmtId="4" fontId="27" fillId="0" borderId="5" xfId="0" applyNumberFormat="1" applyFont="1" applyBorder="1" applyAlignment="1" applyProtection="1">
      <alignment vertical="center"/>
      <protection locked="0"/>
    </xf>
    <xf numFmtId="4" fontId="27" fillId="0" borderId="34" xfId="0" applyNumberFormat="1" applyFont="1" applyBorder="1" applyAlignment="1" applyProtection="1">
      <alignment vertical="center"/>
      <protection locked="0"/>
    </xf>
    <xf numFmtId="4" fontId="38" fillId="0" borderId="1" xfId="0" applyNumberFormat="1" applyFont="1" applyBorder="1" applyAlignment="1" applyProtection="1">
      <alignment vertical="center"/>
      <protection locked="0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27" fillId="0" borderId="5" xfId="0" applyNumberFormat="1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vertical="center"/>
    </xf>
    <xf numFmtId="4" fontId="37" fillId="0" borderId="29" xfId="0" applyNumberFormat="1" applyFont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vertical="center"/>
      <protection locked="0"/>
    </xf>
    <xf numFmtId="4" fontId="27" fillId="0" borderId="29" xfId="0" applyNumberFormat="1" applyFont="1" applyFill="1" applyBorder="1" applyAlignment="1" applyProtection="1">
      <alignment vertical="center"/>
    </xf>
    <xf numFmtId="4" fontId="37" fillId="0" borderId="0" xfId="0" applyNumberFormat="1" applyFont="1" applyFill="1" applyBorder="1" applyAlignment="1" applyProtection="1">
      <alignment horizontal="left" vertical="center" indent="1"/>
      <protection locked="0"/>
    </xf>
    <xf numFmtId="4" fontId="37" fillId="0" borderId="0" xfId="0" applyNumberFormat="1" applyFont="1" applyBorder="1" applyAlignment="1" applyProtection="1">
      <alignment vertical="center"/>
      <protection locked="0"/>
    </xf>
    <xf numFmtId="4" fontId="37" fillId="0" borderId="31" xfId="0" applyNumberFormat="1" applyFont="1" applyFill="1" applyBorder="1" applyAlignment="1" applyProtection="1">
      <alignment horizontal="left" vertical="center" indent="1"/>
      <protection locked="0"/>
    </xf>
    <xf numFmtId="4" fontId="37" fillId="0" borderId="31" xfId="0" applyNumberFormat="1" applyFont="1" applyBorder="1" applyAlignment="1" applyProtection="1">
      <alignment vertical="center"/>
      <protection locked="0"/>
    </xf>
    <xf numFmtId="4" fontId="38" fillId="2" borderId="1" xfId="0" applyNumberFormat="1" applyFont="1" applyFill="1" applyBorder="1" applyAlignment="1" applyProtection="1">
      <alignment vertical="center"/>
    </xf>
    <xf numFmtId="4" fontId="20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vertical="center"/>
      <protection locked="0"/>
    </xf>
    <xf numFmtId="4" fontId="32" fillId="0" borderId="27" xfId="0" applyNumberFormat="1" applyFont="1" applyBorder="1" applyAlignment="1" applyProtection="1">
      <alignment vertical="center"/>
      <protection locked="0"/>
    </xf>
    <xf numFmtId="4" fontId="35" fillId="0" borderId="32" xfId="0" applyNumberFormat="1" applyFont="1" applyBorder="1" applyAlignment="1" applyProtection="1">
      <alignment vertical="center"/>
      <protection locked="0"/>
    </xf>
    <xf numFmtId="4" fontId="32" fillId="0" borderId="27" xfId="0" applyNumberFormat="1" applyFont="1" applyFill="1" applyBorder="1" applyAlignment="1" applyProtection="1">
      <alignment vertical="center"/>
    </xf>
    <xf numFmtId="4" fontId="32" fillId="0" borderId="29" xfId="0" applyNumberFormat="1" applyFont="1" applyFill="1" applyBorder="1" applyAlignment="1" applyProtection="1">
      <alignment vertical="center"/>
    </xf>
    <xf numFmtId="4" fontId="32" fillId="0" borderId="28" xfId="0" applyNumberFormat="1" applyFont="1" applyFill="1" applyBorder="1" applyAlignment="1" applyProtection="1">
      <alignment vertical="center"/>
    </xf>
    <xf numFmtId="4" fontId="7" fillId="0" borderId="27" xfId="0" applyNumberFormat="1" applyFont="1" applyBorder="1" applyAlignment="1" applyProtection="1">
      <alignment vertical="center"/>
      <protection locked="0"/>
    </xf>
    <xf numFmtId="4" fontId="7" fillId="0" borderId="5" xfId="0" applyNumberFormat="1" applyFont="1" applyFill="1" applyBorder="1" applyAlignment="1" applyProtection="1">
      <alignment vertical="center"/>
    </xf>
    <xf numFmtId="4" fontId="8" fillId="0" borderId="29" xfId="0" applyNumberFormat="1" applyFont="1" applyFill="1" applyBorder="1" applyAlignment="1" applyProtection="1">
      <alignment vertical="center"/>
    </xf>
    <xf numFmtId="4" fontId="7" fillId="0" borderId="29" xfId="0" applyNumberFormat="1" applyFont="1" applyFill="1" applyBorder="1" applyAlignment="1" applyProtection="1">
      <alignment vertical="center"/>
    </xf>
    <xf numFmtId="4" fontId="8" fillId="0" borderId="29" xfId="0" applyNumberFormat="1" applyFont="1" applyBorder="1" applyAlignment="1" applyProtection="1">
      <alignment vertical="center"/>
      <protection locked="0"/>
    </xf>
    <xf numFmtId="4" fontId="7" fillId="4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horizontal="left"/>
    </xf>
    <xf numFmtId="0" fontId="14" fillId="0" borderId="0" xfId="0" applyFont="1" applyAlignment="1"/>
    <xf numFmtId="4" fontId="36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8" xfId="0" applyNumberFormat="1" applyFont="1" applyBorder="1" applyAlignment="1" applyProtection="1">
      <alignment vertical="center"/>
      <protection locked="0"/>
    </xf>
    <xf numFmtId="0" fontId="8" fillId="0" borderId="0" xfId="0" applyNumberFormat="1" applyFont="1" applyAlignment="1">
      <alignment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14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4" fontId="7" fillId="2" borderId="4" xfId="0" applyNumberFormat="1" applyFont="1" applyFill="1" applyBorder="1" applyAlignment="1" applyProtection="1">
      <alignment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4" fontId="28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indent="3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wrapText="1"/>
    </xf>
    <xf numFmtId="0" fontId="42" fillId="0" borderId="0" xfId="0" applyFont="1" applyAlignment="1">
      <alignment horizontal="left" vertical="center" indent="2"/>
    </xf>
    <xf numFmtId="0" fontId="14" fillId="0" borderId="0" xfId="0" applyFont="1" applyBorder="1" applyAlignment="1"/>
    <xf numFmtId="0" fontId="14" fillId="0" borderId="0" xfId="0" applyFont="1" applyAlignment="1">
      <alignment horizontal="left"/>
    </xf>
    <xf numFmtId="0" fontId="43" fillId="0" borderId="0" xfId="0" applyFont="1" applyAlignment="1"/>
    <xf numFmtId="4" fontId="16" fillId="0" borderId="0" xfId="0" applyNumberFormat="1" applyFont="1" applyBorder="1" applyAlignment="1">
      <alignment horizontal="right"/>
    </xf>
    <xf numFmtId="4" fontId="7" fillId="0" borderId="0" xfId="3" applyNumberFormat="1" applyFont="1" applyAlignment="1">
      <alignment horizontal="left" vertical="top" wrapText="1"/>
    </xf>
    <xf numFmtId="0" fontId="11" fillId="2" borderId="4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69" xfId="0" applyFont="1" applyFill="1" applyBorder="1" applyAlignment="1">
      <alignment horizontal="center" wrapText="1"/>
    </xf>
    <xf numFmtId="0" fontId="11" fillId="2" borderId="53" xfId="0" applyFont="1" applyFill="1" applyBorder="1" applyAlignment="1">
      <alignment horizontal="center" wrapText="1"/>
    </xf>
    <xf numFmtId="0" fontId="11" fillId="2" borderId="52" xfId="0" applyFont="1" applyFill="1" applyBorder="1" applyAlignment="1">
      <alignment horizontal="center" wrapText="1"/>
    </xf>
    <xf numFmtId="0" fontId="12" fillId="2" borderId="53" xfId="2" applyFont="1" applyFill="1" applyBorder="1" applyAlignment="1">
      <alignment wrapText="1"/>
    </xf>
    <xf numFmtId="0" fontId="12" fillId="2" borderId="52" xfId="2" applyFont="1" applyFill="1" applyBorder="1" applyAlignment="1">
      <alignment wrapText="1"/>
    </xf>
    <xf numFmtId="0" fontId="11" fillId="2" borderId="109" xfId="0" applyFont="1" applyFill="1" applyBorder="1" applyAlignment="1">
      <alignment horizontal="center" wrapText="1"/>
    </xf>
    <xf numFmtId="0" fontId="11" fillId="2" borderId="68" xfId="0" applyFont="1" applyFill="1" applyBorder="1" applyAlignment="1">
      <alignment horizontal="center" wrapText="1"/>
    </xf>
    <xf numFmtId="0" fontId="11" fillId="2" borderId="108" xfId="0" applyFont="1" applyFill="1" applyBorder="1" applyAlignment="1">
      <alignment horizontal="center" wrapText="1"/>
    </xf>
    <xf numFmtId="0" fontId="11" fillId="2" borderId="66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 wrapText="1"/>
    </xf>
    <xf numFmtId="0" fontId="13" fillId="0" borderId="58" xfId="0" applyFont="1" applyFill="1" applyBorder="1"/>
    <xf numFmtId="0" fontId="13" fillId="0" borderId="103" xfId="0" applyFont="1" applyFill="1" applyBorder="1"/>
    <xf numFmtId="0" fontId="13" fillId="0" borderId="57" xfId="0" applyFont="1" applyFill="1" applyBorder="1"/>
    <xf numFmtId="0" fontId="13" fillId="7" borderId="58" xfId="0" applyFont="1" applyFill="1" applyBorder="1" applyAlignment="1"/>
    <xf numFmtId="0" fontId="13" fillId="7" borderId="100" xfId="0" applyFont="1" applyFill="1" applyBorder="1" applyAlignment="1"/>
    <xf numFmtId="0" fontId="14" fillId="0" borderId="57" xfId="0" applyFont="1" applyBorder="1" applyAlignment="1"/>
    <xf numFmtId="0" fontId="11" fillId="6" borderId="21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14" fillId="0" borderId="103" xfId="0" applyFont="1" applyBorder="1" applyAlignment="1">
      <alignment horizontal="center" vertical="center" wrapText="1"/>
    </xf>
    <xf numFmtId="0" fontId="14" fillId="0" borderId="101" xfId="0" applyFont="1" applyBorder="1" applyAlignment="1">
      <alignment horizontal="center" vertical="center" wrapText="1"/>
    </xf>
    <xf numFmtId="0" fontId="11" fillId="2" borderId="107" xfId="0" applyFont="1" applyFill="1" applyBorder="1" applyAlignment="1">
      <alignment horizontal="center" wrapText="1"/>
    </xf>
    <xf numFmtId="0" fontId="11" fillId="2" borderId="106" xfId="0" applyFont="1" applyFill="1" applyBorder="1" applyAlignment="1">
      <alignment horizontal="center" wrapText="1"/>
    </xf>
    <xf numFmtId="0" fontId="13" fillId="0" borderId="100" xfId="0" applyFont="1" applyFill="1" applyBorder="1"/>
    <xf numFmtId="0" fontId="11" fillId="0" borderId="58" xfId="0" applyFont="1" applyFill="1" applyBorder="1"/>
    <xf numFmtId="0" fontId="11" fillId="0" borderId="99" xfId="0" applyFont="1" applyFill="1" applyBorder="1"/>
    <xf numFmtId="0" fontId="11" fillId="7" borderId="58" xfId="0" applyFont="1" applyFill="1" applyBorder="1"/>
    <xf numFmtId="0" fontId="11" fillId="7" borderId="99" xfId="0" applyFont="1" applyFill="1" applyBorder="1"/>
    <xf numFmtId="0" fontId="15" fillId="0" borderId="58" xfId="0" applyFont="1" applyBorder="1"/>
    <xf numFmtId="0" fontId="15" fillId="0" borderId="99" xfId="0" applyFont="1" applyBorder="1"/>
    <xf numFmtId="0" fontId="15" fillId="0" borderId="58" xfId="0" applyFont="1" applyFill="1" applyBorder="1"/>
    <xf numFmtId="0" fontId="15" fillId="0" borderId="99" xfId="0" applyFont="1" applyFill="1" applyBorder="1"/>
    <xf numFmtId="0" fontId="11" fillId="2" borderId="58" xfId="0" applyFont="1" applyFill="1" applyBorder="1" applyAlignment="1">
      <alignment horizontal="left"/>
    </xf>
    <xf numFmtId="0" fontId="11" fillId="2" borderId="99" xfId="0" applyFont="1" applyFill="1" applyBorder="1" applyAlignment="1">
      <alignment horizontal="left"/>
    </xf>
    <xf numFmtId="0" fontId="11" fillId="6" borderId="12" xfId="0" applyFont="1" applyFill="1" applyBorder="1" applyAlignment="1">
      <alignment horizontal="center" wrapText="1"/>
    </xf>
    <xf numFmtId="0" fontId="11" fillId="6" borderId="24" xfId="0" applyFont="1" applyFill="1" applyBorder="1" applyAlignment="1">
      <alignment horizontal="center" wrapText="1"/>
    </xf>
    <xf numFmtId="0" fontId="11" fillId="6" borderId="13" xfId="0" applyFont="1" applyFill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left"/>
    </xf>
    <xf numFmtId="0" fontId="15" fillId="0" borderId="56" xfId="0" applyFont="1" applyBorder="1"/>
    <xf numFmtId="0" fontId="15" fillId="0" borderId="102" xfId="0" applyFont="1" applyBorder="1"/>
    <xf numFmtId="0" fontId="11" fillId="7" borderId="60" xfId="0" applyFont="1" applyFill="1" applyBorder="1"/>
    <xf numFmtId="0" fontId="11" fillId="7" borderId="86" xfId="0" applyFont="1" applyFill="1" applyBorder="1"/>
    <xf numFmtId="4" fontId="17" fillId="0" borderId="58" xfId="0" applyNumberFormat="1" applyFont="1" applyFill="1" applyBorder="1" applyAlignment="1">
      <alignment vertical="center"/>
    </xf>
    <xf numFmtId="4" fontId="17" fillId="0" borderId="100" xfId="0" applyNumberFormat="1" applyFont="1" applyFill="1" applyBorder="1" applyAlignment="1">
      <alignment vertical="center"/>
    </xf>
    <xf numFmtId="14" fontId="22" fillId="0" borderId="0" xfId="0" applyNumberFormat="1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14" fillId="0" borderId="0" xfId="0" applyFont="1" applyAlignment="1"/>
    <xf numFmtId="0" fontId="11" fillId="2" borderId="64" xfId="0" applyFont="1" applyFill="1" applyBorder="1" applyAlignment="1">
      <alignment horizontal="left"/>
    </xf>
    <xf numFmtId="0" fontId="11" fillId="2" borderId="98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13" fillId="7" borderId="21" xfId="0" applyFont="1" applyFill="1" applyBorder="1" applyAlignment="1"/>
    <xf numFmtId="0" fontId="13" fillId="7" borderId="41" xfId="0" applyFont="1" applyFill="1" applyBorder="1" applyAlignment="1"/>
    <xf numFmtId="0" fontId="14" fillId="0" borderId="41" xfId="0" applyFont="1" applyBorder="1" applyAlignment="1"/>
    <xf numFmtId="0" fontId="14" fillId="0" borderId="20" xfId="0" applyFont="1" applyBorder="1" applyAlignment="1"/>
    <xf numFmtId="0" fontId="16" fillId="0" borderId="58" xfId="0" applyFont="1" applyFill="1" applyBorder="1" applyAlignment="1">
      <alignment wrapText="1"/>
    </xf>
    <xf numFmtId="0" fontId="16" fillId="0" borderId="57" xfId="0" applyFont="1" applyFill="1" applyBorder="1" applyAlignment="1">
      <alignment wrapText="1"/>
    </xf>
    <xf numFmtId="0" fontId="11" fillId="6" borderId="33" xfId="0" applyFont="1" applyFill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1" fillId="6" borderId="79" xfId="0" applyFont="1" applyFill="1" applyBorder="1" applyAlignment="1">
      <alignment wrapText="1"/>
    </xf>
    <xf numFmtId="0" fontId="11" fillId="6" borderId="78" xfId="0" applyFont="1" applyFill="1" applyBorder="1" applyAlignment="1">
      <alignment wrapText="1"/>
    </xf>
    <xf numFmtId="0" fontId="16" fillId="0" borderId="58" xfId="0" applyFont="1" applyBorder="1" applyAlignment="1">
      <alignment wrapText="1"/>
    </xf>
    <xf numFmtId="0" fontId="16" fillId="0" borderId="67" xfId="0" applyFont="1" applyBorder="1" applyAlignment="1">
      <alignment wrapText="1"/>
    </xf>
    <xf numFmtId="0" fontId="16" fillId="0" borderId="73" xfId="0" applyFont="1" applyBorder="1" applyAlignment="1">
      <alignment wrapText="1"/>
    </xf>
    <xf numFmtId="0" fontId="16" fillId="0" borderId="72" xfId="0" applyFont="1" applyBorder="1" applyAlignment="1">
      <alignment wrapText="1"/>
    </xf>
    <xf numFmtId="0" fontId="15" fillId="0" borderId="69" xfId="0" applyFont="1" applyFill="1" applyBorder="1" applyAlignment="1">
      <alignment horizontal="left" wrapText="1" indent="1"/>
    </xf>
    <xf numFmtId="0" fontId="15" fillId="0" borderId="68" xfId="0" applyFont="1" applyFill="1" applyBorder="1" applyAlignment="1">
      <alignment horizontal="left" wrapText="1" indent="1"/>
    </xf>
    <xf numFmtId="0" fontId="15" fillId="0" borderId="58" xfId="0" applyFont="1" applyFill="1" applyBorder="1" applyAlignment="1">
      <alignment horizontal="left" wrapText="1" indent="1"/>
    </xf>
    <xf numFmtId="0" fontId="15" fillId="0" borderId="67" xfId="0" applyFont="1" applyFill="1" applyBorder="1" applyAlignment="1">
      <alignment horizontal="left" wrapText="1" indent="1"/>
    </xf>
    <xf numFmtId="0" fontId="15" fillId="0" borderId="64" xfId="0" applyFont="1" applyFill="1" applyBorder="1" applyAlignment="1">
      <alignment horizontal="left" wrapText="1" indent="1"/>
    </xf>
    <xf numFmtId="0" fontId="15" fillId="0" borderId="63" xfId="0" applyFont="1" applyFill="1" applyBorder="1" applyAlignment="1">
      <alignment horizontal="left" wrapText="1" indent="1"/>
    </xf>
    <xf numFmtId="4" fontId="26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vertical="center"/>
    </xf>
    <xf numFmtId="4" fontId="20" fillId="3" borderId="4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4" fontId="20" fillId="5" borderId="12" xfId="0" applyNumberFormat="1" applyFont="1" applyFill="1" applyBorder="1" applyAlignment="1">
      <alignment horizontal="left" vertical="center" wrapText="1"/>
    </xf>
    <xf numFmtId="0" fontId="14" fillId="5" borderId="24" xfId="0" applyFont="1" applyFill="1" applyBorder="1" applyAlignment="1">
      <alignment vertical="center"/>
    </xf>
    <xf numFmtId="0" fontId="16" fillId="0" borderId="60" xfId="0" applyFont="1" applyFill="1" applyBorder="1" applyAlignment="1">
      <alignment wrapText="1"/>
    </xf>
    <xf numFmtId="0" fontId="16" fillId="0" borderId="59" xfId="0" applyFont="1" applyFill="1" applyBorder="1" applyAlignment="1">
      <alignment wrapText="1"/>
    </xf>
    <xf numFmtId="0" fontId="16" fillId="0" borderId="57" xfId="0" applyFont="1" applyBorder="1" applyAlignment="1">
      <alignment wrapText="1"/>
    </xf>
    <xf numFmtId="0" fontId="16" fillId="0" borderId="56" xfId="0" applyFont="1" applyBorder="1" applyAlignment="1">
      <alignment wrapText="1"/>
    </xf>
    <xf numFmtId="0" fontId="16" fillId="0" borderId="55" xfId="0" applyFont="1" applyBorder="1" applyAlignment="1">
      <alignment wrapText="1"/>
    </xf>
    <xf numFmtId="4" fontId="7" fillId="3" borderId="4" xfId="0" applyNumberFormat="1" applyFont="1" applyFill="1" applyBorder="1" applyAlignment="1">
      <alignment horizontal="left" vertical="center"/>
    </xf>
    <xf numFmtId="4" fontId="7" fillId="3" borderId="3" xfId="0" applyNumberFormat="1" applyFont="1" applyFill="1" applyBorder="1" applyAlignment="1">
      <alignment horizontal="left" vertical="center"/>
    </xf>
    <xf numFmtId="4" fontId="20" fillId="3" borderId="3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4" fontId="20" fillId="2" borderId="21" xfId="0" applyNumberFormat="1" applyFont="1" applyFill="1" applyBorder="1" applyAlignment="1" applyProtection="1">
      <alignment horizontal="center" vertical="center"/>
      <protection locked="0"/>
    </xf>
    <xf numFmtId="4" fontId="20" fillId="2" borderId="41" xfId="0" applyNumberFormat="1" applyFont="1" applyFill="1" applyBorder="1" applyAlignment="1" applyProtection="1">
      <alignment horizontal="center" vertical="center"/>
      <protection locked="0"/>
    </xf>
    <xf numFmtId="4" fontId="20" fillId="2" borderId="20" xfId="0" applyNumberFormat="1" applyFont="1" applyFill="1" applyBorder="1" applyAlignment="1" applyProtection="1">
      <alignment horizontal="center" vertical="center"/>
      <protection locked="0"/>
    </xf>
    <xf numFmtId="4" fontId="20" fillId="2" borderId="16" xfId="0" applyNumberFormat="1" applyFont="1" applyFill="1" applyBorder="1" applyAlignment="1" applyProtection="1">
      <alignment horizontal="center" vertical="center"/>
      <protection locked="0"/>
    </xf>
    <xf numFmtId="4" fontId="20" fillId="2" borderId="30" xfId="0" applyNumberFormat="1" applyFont="1" applyFill="1" applyBorder="1" applyAlignment="1" applyProtection="1">
      <alignment horizontal="center" vertical="center"/>
      <protection locked="0"/>
    </xf>
    <xf numFmtId="4" fontId="20" fillId="2" borderId="15" xfId="0" applyNumberFormat="1" applyFont="1" applyFill="1" applyBorder="1" applyAlignment="1" applyProtection="1">
      <alignment horizontal="center" vertical="center"/>
      <protection locked="0"/>
    </xf>
    <xf numFmtId="4" fontId="7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4" xfId="0" applyNumberFormat="1" applyFont="1" applyFill="1" applyBorder="1" applyAlignment="1" applyProtection="1">
      <alignment horizontal="center" vertical="center"/>
      <protection locked="0"/>
    </xf>
    <xf numFmtId="4" fontId="7" fillId="2" borderId="14" xfId="0" applyNumberFormat="1" applyFont="1" applyFill="1" applyBorder="1" applyAlignment="1" applyProtection="1">
      <alignment horizontal="center" vertical="center"/>
      <protection locked="0"/>
    </xf>
    <xf numFmtId="4" fontId="7" fillId="2" borderId="3" xfId="0" applyNumberFormat="1" applyFont="1" applyFill="1" applyBorder="1" applyAlignment="1" applyProtection="1">
      <alignment horizontal="center" vertical="center"/>
      <protection locked="0"/>
    </xf>
    <xf numFmtId="4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4" fontId="20" fillId="3" borderId="25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60" xfId="0" applyFont="1" applyBorder="1" applyAlignment="1">
      <alignment wrapText="1"/>
    </xf>
    <xf numFmtId="0" fontId="16" fillId="0" borderId="59" xfId="0" applyFont="1" applyBorder="1" applyAlignment="1">
      <alignment wrapText="1"/>
    </xf>
    <xf numFmtId="4" fontId="8" fillId="0" borderId="12" xfId="0" applyNumberFormat="1" applyFont="1" applyBorder="1" applyAlignment="1" applyProtection="1">
      <alignment vertical="center" wrapText="1"/>
      <protection locked="0"/>
    </xf>
    <xf numFmtId="4" fontId="8" fillId="0" borderId="13" xfId="0" applyNumberFormat="1" applyFont="1" applyBorder="1" applyAlignment="1" applyProtection="1">
      <alignment vertical="center" wrapText="1"/>
      <protection locked="0"/>
    </xf>
    <xf numFmtId="4" fontId="8" fillId="0" borderId="10" xfId="0" applyNumberFormat="1" applyFont="1" applyBorder="1" applyAlignment="1" applyProtection="1">
      <alignment vertical="center" wrapText="1"/>
      <protection locked="0"/>
    </xf>
    <xf numFmtId="4" fontId="8" fillId="0" borderId="9" xfId="0" applyNumberFormat="1" applyFont="1" applyBorder="1" applyAlignment="1" applyProtection="1">
      <alignment vertical="center" wrapText="1"/>
      <protection locked="0"/>
    </xf>
    <xf numFmtId="4" fontId="8" fillId="0" borderId="8" xfId="0" applyNumberFormat="1" applyFont="1" applyBorder="1" applyAlignment="1" applyProtection="1">
      <alignment vertical="center" wrapText="1"/>
      <protection locked="0"/>
    </xf>
    <xf numFmtId="4" fontId="8" fillId="0" borderId="7" xfId="0" applyNumberFormat="1" applyFont="1" applyBorder="1" applyAlignment="1" applyProtection="1">
      <alignment vertical="center" wrapText="1"/>
      <protection locked="0"/>
    </xf>
    <xf numFmtId="4" fontId="7" fillId="2" borderId="4" xfId="0" applyNumberFormat="1" applyFont="1" applyFill="1" applyBorder="1" applyAlignment="1" applyProtection="1">
      <alignment vertical="center" wrapText="1"/>
      <protection locked="0"/>
    </xf>
    <xf numFmtId="4" fontId="7" fillId="3" borderId="3" xfId="0" applyNumberFormat="1" applyFont="1" applyFill="1" applyBorder="1" applyAlignment="1" applyProtection="1">
      <alignment vertical="center" wrapText="1"/>
      <protection locked="0"/>
    </xf>
    <xf numFmtId="4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6" fillId="0" borderId="13" xfId="0" applyNumberFormat="1" applyFont="1" applyFill="1" applyBorder="1" applyAlignment="1" applyProtection="1">
      <alignment horizontal="left" vertical="center" wrapText="1"/>
      <protection locked="0"/>
    </xf>
    <xf numFmtId="4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23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3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44" fontId="7" fillId="2" borderId="4" xfId="1" applyFont="1" applyFill="1" applyBorder="1" applyAlignment="1" applyProtection="1">
      <alignment horizontal="left" vertical="center" wrapText="1"/>
      <protection locked="0"/>
    </xf>
    <xf numFmtId="44" fontId="7" fillId="2" borderId="14" xfId="1" applyFont="1" applyFill="1" applyBorder="1" applyAlignment="1" applyProtection="1">
      <alignment horizontal="left" vertical="center" wrapText="1"/>
      <protection locked="0"/>
    </xf>
    <xf numFmtId="44" fontId="7" fillId="2" borderId="3" xfId="1" applyFont="1" applyFill="1" applyBorder="1" applyAlignment="1" applyProtection="1">
      <alignment horizontal="left" vertical="center" wrapText="1"/>
      <protection locked="0"/>
    </xf>
    <xf numFmtId="4" fontId="26" fillId="0" borderId="0" xfId="0" applyNumberFormat="1" applyFont="1" applyAlignment="1" applyProtection="1">
      <alignment horizontal="left" vertical="center"/>
      <protection locked="0"/>
    </xf>
    <xf numFmtId="4" fontId="7" fillId="3" borderId="4" xfId="0" applyNumberFormat="1" applyFont="1" applyFill="1" applyBorder="1" applyAlignment="1" applyProtection="1">
      <alignment horizontal="justify" vertical="center"/>
      <protection locked="0"/>
    </xf>
    <xf numFmtId="4" fontId="7" fillId="3" borderId="3" xfId="0" applyNumberFormat="1" applyFont="1" applyFill="1" applyBorder="1" applyAlignment="1" applyProtection="1">
      <alignment horizontal="justify" vertical="center"/>
      <protection locked="0"/>
    </xf>
    <xf numFmtId="4" fontId="20" fillId="3" borderId="4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3" xfId="0" applyFont="1" applyBorder="1" applyAlignment="1">
      <alignment horizontal="left" vertical="center"/>
    </xf>
    <xf numFmtId="4" fontId="6" fillId="0" borderId="12" xfId="0" applyNumberFormat="1" applyFont="1" applyFill="1" applyBorder="1" applyAlignment="1" applyProtection="1">
      <alignment vertical="center" wrapText="1"/>
      <protection locked="0"/>
    </xf>
    <xf numFmtId="0" fontId="14" fillId="0" borderId="13" xfId="0" applyFont="1" applyBorder="1" applyAlignment="1">
      <alignment vertical="center"/>
    </xf>
    <xf numFmtId="4" fontId="6" fillId="0" borderId="10" xfId="0" applyNumberFormat="1" applyFont="1" applyFill="1" applyBorder="1" applyAlignment="1" applyProtection="1">
      <alignment vertical="center" wrapText="1"/>
      <protection locked="0"/>
    </xf>
    <xf numFmtId="0" fontId="14" fillId="0" borderId="9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4" fontId="18" fillId="0" borderId="0" xfId="0" applyNumberFormat="1" applyFont="1" applyBorder="1" applyAlignment="1" applyProtection="1">
      <alignment horizontal="left" vertical="center"/>
      <protection locked="0"/>
    </xf>
    <xf numFmtId="4" fontId="8" fillId="0" borderId="8" xfId="0" applyNumberFormat="1" applyFont="1" applyFill="1" applyBorder="1" applyAlignment="1" applyProtection="1">
      <alignment vertical="center" wrapText="1"/>
      <protection locked="0"/>
    </xf>
    <xf numFmtId="0" fontId="14" fillId="0" borderId="7" xfId="0" applyFont="1" applyFill="1" applyBorder="1" applyAlignment="1">
      <alignment vertical="center"/>
    </xf>
    <xf numFmtId="4" fontId="8" fillId="0" borderId="10" xfId="0" applyNumberFormat="1" applyFont="1" applyFill="1" applyBorder="1" applyAlignment="1" applyProtection="1">
      <alignment vertical="center" wrapText="1"/>
      <protection locked="0"/>
    </xf>
    <xf numFmtId="4" fontId="8" fillId="0" borderId="9" xfId="0" applyNumberFormat="1" applyFont="1" applyFill="1" applyBorder="1" applyAlignment="1" applyProtection="1">
      <alignment vertical="center" wrapText="1"/>
      <protection locked="0"/>
    </xf>
    <xf numFmtId="0" fontId="14" fillId="0" borderId="3" xfId="0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7" fillId="2" borderId="4" xfId="0" applyNumberFormat="1" applyFont="1" applyFill="1" applyBorder="1" applyAlignment="1" applyProtection="1">
      <alignment horizontal="left" vertical="center"/>
      <protection locked="0"/>
    </xf>
    <xf numFmtId="4" fontId="7" fillId="2" borderId="3" xfId="0" applyNumberFormat="1" applyFont="1" applyFill="1" applyBorder="1" applyAlignment="1" applyProtection="1">
      <alignment horizontal="left" vertical="center"/>
      <protection locked="0"/>
    </xf>
    <xf numFmtId="4" fontId="6" fillId="0" borderId="10" xfId="0" applyNumberFormat="1" applyFont="1" applyFill="1" applyBorder="1" applyAlignment="1" applyProtection="1">
      <alignment horizontal="left" vertical="center"/>
      <protection locked="0"/>
    </xf>
    <xf numFmtId="4" fontId="6" fillId="0" borderId="9" xfId="0" applyNumberFormat="1" applyFont="1" applyFill="1" applyBorder="1" applyAlignment="1" applyProtection="1">
      <alignment horizontal="left" vertical="center"/>
      <protection locked="0"/>
    </xf>
    <xf numFmtId="4" fontId="8" fillId="0" borderId="10" xfId="0" applyNumberFormat="1" applyFont="1" applyBorder="1" applyAlignment="1" applyProtection="1">
      <alignment horizontal="left" vertical="center"/>
      <protection locked="0"/>
    </xf>
    <xf numFmtId="4" fontId="8" fillId="0" borderId="9" xfId="0" applyNumberFormat="1" applyFont="1" applyBorder="1" applyAlignment="1" applyProtection="1">
      <alignment horizontal="left" vertical="center"/>
      <protection locked="0"/>
    </xf>
    <xf numFmtId="4" fontId="8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8" fillId="0" borderId="9" xfId="0" applyNumberFormat="1" applyFont="1" applyFill="1" applyBorder="1" applyAlignment="1" applyProtection="1">
      <alignment horizontal="left" vertical="center" wrapText="1"/>
      <protection locked="0"/>
    </xf>
    <xf numFmtId="4" fontId="8" fillId="0" borderId="10" xfId="0" applyNumberFormat="1" applyFont="1" applyFill="1" applyBorder="1" applyAlignment="1" applyProtection="1">
      <alignment horizontal="left" vertical="center"/>
      <protection locked="0"/>
    </xf>
    <xf numFmtId="4" fontId="8" fillId="0" borderId="9" xfId="0" applyNumberFormat="1" applyFont="1" applyFill="1" applyBorder="1" applyAlignment="1" applyProtection="1">
      <alignment horizontal="left" vertical="center"/>
      <protection locked="0"/>
    </xf>
    <xf numFmtId="4" fontId="8" fillId="0" borderId="8" xfId="0" applyNumberFormat="1" applyFont="1" applyBorder="1" applyAlignment="1" applyProtection="1">
      <alignment horizontal="left" vertical="center"/>
      <protection locked="0"/>
    </xf>
    <xf numFmtId="4" fontId="8" fillId="0" borderId="7" xfId="0" applyNumberFormat="1" applyFont="1" applyBorder="1" applyAlignment="1" applyProtection="1">
      <alignment horizontal="left" vertical="center"/>
      <protection locked="0"/>
    </xf>
    <xf numFmtId="4" fontId="8" fillId="0" borderId="8" xfId="0" applyNumberFormat="1" applyFont="1" applyFill="1" applyBorder="1" applyAlignment="1" applyProtection="1">
      <alignment horizontal="left" vertical="center" wrapText="1"/>
      <protection locked="0"/>
    </xf>
    <xf numFmtId="4" fontId="8" fillId="0" borderId="7" xfId="0" applyNumberFormat="1" applyFont="1" applyFill="1" applyBorder="1" applyAlignment="1" applyProtection="1">
      <alignment horizontal="left" vertical="center" wrapText="1"/>
      <protection locked="0"/>
    </xf>
    <xf numFmtId="4" fontId="20" fillId="3" borderId="4" xfId="0" applyNumberFormat="1" applyFont="1" applyFill="1" applyBorder="1" applyAlignment="1" applyProtection="1">
      <alignment vertical="center"/>
      <protection locked="0"/>
    </xf>
    <xf numFmtId="4" fontId="20" fillId="3" borderId="3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Fill="1" applyAlignment="1" applyProtection="1">
      <alignment horizontal="left"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vertical="center"/>
      <protection locked="0"/>
    </xf>
    <xf numFmtId="4" fontId="7" fillId="0" borderId="13" xfId="0" applyNumberFormat="1" applyFont="1" applyFill="1" applyBorder="1" applyAlignment="1" applyProtection="1">
      <alignment vertical="center"/>
      <protection locked="0"/>
    </xf>
    <xf numFmtId="4" fontId="32" fillId="0" borderId="10" xfId="0" applyNumberFormat="1" applyFont="1" applyFill="1" applyBorder="1" applyAlignment="1" applyProtection="1">
      <alignment vertical="center"/>
      <protection locked="0"/>
    </xf>
    <xf numFmtId="4" fontId="32" fillId="0" borderId="9" xfId="0" applyNumberFormat="1" applyFont="1" applyFill="1" applyBorder="1" applyAlignment="1" applyProtection="1">
      <alignment vertical="center"/>
      <protection locked="0"/>
    </xf>
    <xf numFmtId="4" fontId="32" fillId="0" borderId="10" xfId="0" applyNumberFormat="1" applyFont="1" applyFill="1" applyBorder="1" applyAlignment="1" applyProtection="1">
      <alignment vertical="center" wrapText="1"/>
      <protection locked="0"/>
    </xf>
    <xf numFmtId="4" fontId="32" fillId="0" borderId="9" xfId="0" applyNumberFormat="1" applyFont="1" applyFill="1" applyBorder="1" applyAlignment="1" applyProtection="1">
      <alignment vertical="center" wrapText="1"/>
      <protection locked="0"/>
    </xf>
    <xf numFmtId="4" fontId="7" fillId="0" borderId="10" xfId="0" applyNumberFormat="1" applyFont="1" applyFill="1" applyBorder="1" applyAlignment="1" applyProtection="1">
      <alignment vertical="center"/>
      <protection locked="0"/>
    </xf>
    <xf numFmtId="4" fontId="7" fillId="0" borderId="9" xfId="0" applyNumberFormat="1" applyFont="1" applyFill="1" applyBorder="1" applyAlignment="1" applyProtection="1">
      <alignment vertical="center"/>
      <protection locked="0"/>
    </xf>
    <xf numFmtId="4" fontId="32" fillId="0" borderId="10" xfId="0" applyNumberFormat="1" applyFont="1" applyFill="1" applyBorder="1" applyAlignment="1" applyProtection="1">
      <alignment horizontal="left" vertical="center"/>
      <protection locked="0"/>
    </xf>
    <xf numFmtId="4" fontId="32" fillId="0" borderId="9" xfId="0" applyNumberFormat="1" applyFont="1" applyFill="1" applyBorder="1" applyAlignment="1" applyProtection="1">
      <alignment horizontal="left" vertical="center"/>
      <protection locked="0"/>
    </xf>
    <xf numFmtId="4" fontId="32" fillId="0" borderId="8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7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0" xfId="0" applyNumberFormat="1" applyFont="1" applyFill="1" applyAlignment="1">
      <alignment horizontal="left" vertical="center" wrapText="1"/>
    </xf>
    <xf numFmtId="4" fontId="20" fillId="3" borderId="4" xfId="0" applyNumberFormat="1" applyFont="1" applyFill="1" applyBorder="1" applyAlignment="1">
      <alignment horizontal="left" vertical="center"/>
    </xf>
    <xf numFmtId="4" fontId="20" fillId="3" borderId="3" xfId="0" applyNumberFormat="1" applyFont="1" applyFill="1" applyBorder="1" applyAlignment="1">
      <alignment horizontal="left" vertical="center"/>
    </xf>
    <xf numFmtId="4" fontId="8" fillId="0" borderId="10" xfId="0" applyNumberFormat="1" applyFont="1" applyBorder="1" applyAlignment="1" applyProtection="1">
      <alignment horizontal="justify" vertical="center"/>
      <protection locked="0"/>
    </xf>
    <xf numFmtId="4" fontId="8" fillId="0" borderId="9" xfId="0" applyNumberFormat="1" applyFont="1" applyBorder="1" applyAlignment="1" applyProtection="1">
      <alignment horizontal="justify" vertical="center"/>
      <protection locked="0"/>
    </xf>
    <xf numFmtId="4" fontId="7" fillId="3" borderId="4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vertical="center" wrapText="1"/>
    </xf>
    <xf numFmtId="4" fontId="18" fillId="0" borderId="0" xfId="0" applyNumberFormat="1" applyFont="1" applyFill="1" applyAlignment="1" applyProtection="1">
      <alignment horizontal="left" vertical="center" wrapText="1"/>
      <protection locked="0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" fontId="36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36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left" vertical="center" wrapText="1"/>
      <protection locked="0"/>
    </xf>
    <xf numFmtId="4" fontId="7" fillId="0" borderId="13" xfId="0" applyNumberFormat="1" applyFont="1" applyBorder="1" applyAlignment="1" applyProtection="1">
      <alignment horizontal="left" vertical="center" wrapText="1"/>
      <protection locked="0"/>
    </xf>
    <xf numFmtId="4" fontId="7" fillId="0" borderId="10" xfId="0" applyNumberFormat="1" applyFont="1" applyBorder="1" applyAlignment="1" applyProtection="1">
      <alignment horizontal="left" vertical="center" wrapText="1"/>
      <protection locked="0"/>
    </xf>
    <xf numFmtId="4" fontId="7" fillId="0" borderId="9" xfId="0" applyNumberFormat="1" applyFont="1" applyBorder="1" applyAlignment="1" applyProtection="1">
      <alignment horizontal="left" vertical="center" wrapText="1"/>
      <protection locked="0"/>
    </xf>
    <xf numFmtId="4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7" fillId="0" borderId="9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9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9" xfId="0" applyNumberFormat="1" applyFont="1" applyFill="1" applyBorder="1" applyAlignment="1" applyProtection="1">
      <alignment horizontal="left" vertical="center" wrapText="1"/>
      <protection locked="0"/>
    </xf>
    <xf numFmtId="4" fontId="27" fillId="0" borderId="10" xfId="0" applyNumberFormat="1" applyFont="1" applyBorder="1" applyAlignment="1" applyProtection="1">
      <alignment horizontal="left" vertical="center" wrapText="1"/>
      <protection locked="0"/>
    </xf>
    <xf numFmtId="4" fontId="27" fillId="0" borderId="9" xfId="0" applyNumberFormat="1" applyFont="1" applyBorder="1" applyAlignment="1" applyProtection="1">
      <alignment horizontal="left" vertical="center" wrapText="1"/>
      <protection locked="0"/>
    </xf>
    <xf numFmtId="4" fontId="7" fillId="0" borderId="8" xfId="0" applyNumberFormat="1" applyFont="1" applyBorder="1" applyAlignment="1" applyProtection="1">
      <alignment horizontal="left" vertical="center" wrapText="1"/>
      <protection locked="0"/>
    </xf>
    <xf numFmtId="4" fontId="7" fillId="0" borderId="7" xfId="0" applyNumberFormat="1" applyFont="1" applyBorder="1" applyAlignment="1" applyProtection="1">
      <alignment horizontal="left" vertical="center" wrapText="1"/>
      <protection locked="0"/>
    </xf>
    <xf numFmtId="4" fontId="7" fillId="3" borderId="4" xfId="0" applyNumberFormat="1" applyFont="1" applyFill="1" applyBorder="1" applyAlignment="1" applyProtection="1">
      <alignment horizontal="justify" vertical="center" wrapText="1"/>
      <protection locked="0"/>
    </xf>
    <xf numFmtId="4" fontId="7" fillId="3" borderId="3" xfId="0" applyNumberFormat="1" applyFont="1" applyFill="1" applyBorder="1" applyAlignment="1" applyProtection="1">
      <alignment horizontal="justify" vertical="center" wrapText="1"/>
      <protection locked="0"/>
    </xf>
    <xf numFmtId="4" fontId="38" fillId="2" borderId="4" xfId="0" applyNumberFormat="1" applyFont="1" applyFill="1" applyBorder="1" applyAlignment="1" applyProtection="1">
      <alignment horizontal="center" vertical="center"/>
      <protection locked="0"/>
    </xf>
    <xf numFmtId="4" fontId="38" fillId="2" borderId="14" xfId="0" applyNumberFormat="1" applyFont="1" applyFill="1" applyBorder="1" applyAlignment="1" applyProtection="1">
      <alignment horizontal="center" vertical="center"/>
      <protection locked="0"/>
    </xf>
    <xf numFmtId="4" fontId="38" fillId="2" borderId="3" xfId="0" applyNumberFormat="1" applyFont="1" applyFill="1" applyBorder="1" applyAlignment="1" applyProtection="1">
      <alignment horizontal="center" vertical="center"/>
      <protection locked="0"/>
    </xf>
    <xf numFmtId="4" fontId="18" fillId="0" borderId="0" xfId="0" applyNumberFormat="1" applyFont="1" applyFill="1" applyBorder="1" applyAlignment="1">
      <alignment horizontal="left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 applyProtection="1">
      <alignment vertical="center"/>
      <protection locked="0"/>
    </xf>
    <xf numFmtId="4" fontId="6" fillId="0" borderId="24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vertical="center"/>
      <protection locked="0"/>
    </xf>
    <xf numFmtId="49" fontId="6" fillId="0" borderId="10" xfId="0" applyNumberFormat="1" applyFont="1" applyFill="1" applyBorder="1" applyAlignment="1" applyProtection="1">
      <alignment vertical="center" wrapText="1"/>
      <protection locked="0"/>
    </xf>
    <xf numFmtId="49" fontId="6" fillId="0" borderId="23" xfId="0" applyNumberFormat="1" applyFont="1" applyFill="1" applyBorder="1" applyAlignment="1" applyProtection="1">
      <alignment vertical="center" wrapText="1"/>
      <protection locked="0"/>
    </xf>
    <xf numFmtId="49" fontId="6" fillId="0" borderId="9" xfId="0" applyNumberFormat="1" applyFont="1" applyFill="1" applyBorder="1" applyAlignment="1" applyProtection="1">
      <alignment vertical="center" wrapText="1"/>
      <protection locked="0"/>
    </xf>
    <xf numFmtId="49" fontId="21" fillId="0" borderId="10" xfId="0" applyNumberFormat="1" applyFont="1" applyFill="1" applyBorder="1" applyAlignment="1" applyProtection="1">
      <alignment vertical="center" wrapText="1"/>
      <protection locked="0"/>
    </xf>
    <xf numFmtId="49" fontId="21" fillId="0" borderId="23" xfId="0" applyNumberFormat="1" applyFont="1" applyFill="1" applyBorder="1" applyAlignment="1" applyProtection="1">
      <alignment vertical="center" wrapText="1"/>
      <protection locked="0"/>
    </xf>
    <xf numFmtId="49" fontId="21" fillId="0" borderId="9" xfId="0" applyNumberFormat="1" applyFont="1" applyFill="1" applyBorder="1" applyAlignment="1" applyProtection="1">
      <alignment vertical="center" wrapText="1"/>
      <protection locked="0"/>
    </xf>
    <xf numFmtId="4" fontId="21" fillId="0" borderId="8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Fill="1" applyBorder="1" applyAlignment="1" applyProtection="1">
      <alignment vertical="center"/>
      <protection locked="0"/>
    </xf>
    <xf numFmtId="4" fontId="21" fillId="0" borderId="7" xfId="0" applyNumberFormat="1" applyFont="1" applyFill="1" applyBorder="1" applyAlignment="1" applyProtection="1">
      <alignment vertical="center"/>
      <protection locked="0"/>
    </xf>
    <xf numFmtId="4" fontId="20" fillId="0" borderId="4" xfId="0" applyNumberFormat="1" applyFont="1" applyFill="1" applyBorder="1" applyAlignment="1" applyProtection="1">
      <alignment vertical="center" wrapText="1"/>
      <protection locked="0"/>
    </xf>
    <xf numFmtId="4" fontId="20" fillId="0" borderId="14" xfId="0" applyNumberFormat="1" applyFont="1" applyFill="1" applyBorder="1" applyAlignment="1" applyProtection="1">
      <alignment vertical="center" wrapText="1"/>
      <protection locked="0"/>
    </xf>
    <xf numFmtId="4" fontId="20" fillId="0" borderId="3" xfId="0" applyNumberFormat="1" applyFont="1" applyFill="1" applyBorder="1" applyAlignment="1" applyProtection="1">
      <alignment vertical="center" wrapText="1"/>
      <protection locked="0"/>
    </xf>
    <xf numFmtId="49" fontId="6" fillId="0" borderId="12" xfId="0" applyNumberFormat="1" applyFont="1" applyFill="1" applyBorder="1" applyAlignment="1" applyProtection="1">
      <alignment vertical="center" wrapText="1"/>
      <protection locked="0"/>
    </xf>
    <xf numFmtId="49" fontId="6" fillId="0" borderId="24" xfId="0" applyNumberFormat="1" applyFont="1" applyFill="1" applyBorder="1" applyAlignment="1" applyProtection="1">
      <alignment vertical="center" wrapText="1"/>
      <protection locked="0"/>
    </xf>
    <xf numFmtId="49" fontId="6" fillId="0" borderId="13" xfId="0" applyNumberFormat="1" applyFont="1" applyFill="1" applyBorder="1" applyAlignment="1" applyProtection="1">
      <alignment vertical="center" wrapText="1"/>
      <protection locked="0"/>
    </xf>
    <xf numFmtId="49" fontId="21" fillId="0" borderId="8" xfId="0" applyNumberFormat="1" applyFont="1" applyFill="1" applyBorder="1" applyAlignment="1" applyProtection="1">
      <alignment vertical="center" wrapText="1"/>
      <protection locked="0"/>
    </xf>
    <xf numFmtId="49" fontId="21" fillId="0" borderId="22" xfId="0" applyNumberFormat="1" applyFont="1" applyFill="1" applyBorder="1" applyAlignment="1" applyProtection="1">
      <alignment vertical="center" wrapText="1"/>
      <protection locked="0"/>
    </xf>
    <xf numFmtId="49" fontId="21" fillId="0" borderId="7" xfId="0" applyNumberFormat="1" applyFont="1" applyFill="1" applyBorder="1" applyAlignment="1" applyProtection="1">
      <alignment vertical="center" wrapText="1"/>
      <protection locked="0"/>
    </xf>
    <xf numFmtId="4" fontId="39" fillId="0" borderId="4" xfId="0" applyNumberFormat="1" applyFont="1" applyFill="1" applyBorder="1" applyAlignment="1" applyProtection="1">
      <alignment vertical="center" wrapText="1"/>
      <protection locked="0"/>
    </xf>
    <xf numFmtId="4" fontId="39" fillId="0" borderId="14" xfId="0" applyNumberFormat="1" applyFont="1" applyFill="1" applyBorder="1" applyAlignment="1" applyProtection="1">
      <alignment vertical="center" wrapText="1"/>
      <protection locked="0"/>
    </xf>
    <xf numFmtId="4" fontId="39" fillId="0" borderId="3" xfId="0" applyNumberFormat="1" applyFont="1" applyFill="1" applyBorder="1" applyAlignment="1" applyProtection="1">
      <alignment vertical="center" wrapText="1"/>
      <protection locked="0"/>
    </xf>
    <xf numFmtId="4" fontId="27" fillId="0" borderId="12" xfId="0" applyNumberFormat="1" applyFont="1" applyFill="1" applyBorder="1" applyAlignment="1" applyProtection="1">
      <alignment vertical="center"/>
      <protection locked="0"/>
    </xf>
    <xf numFmtId="4" fontId="27" fillId="0" borderId="24" xfId="0" applyNumberFormat="1" applyFont="1" applyFill="1" applyBorder="1" applyAlignment="1" applyProtection="1">
      <alignment vertical="center"/>
      <protection locked="0"/>
    </xf>
    <xf numFmtId="4" fontId="27" fillId="0" borderId="13" xfId="0" applyNumberFormat="1" applyFont="1" applyFill="1" applyBorder="1" applyAlignment="1" applyProtection="1">
      <alignment vertical="center"/>
      <protection locked="0"/>
    </xf>
    <xf numFmtId="4" fontId="27" fillId="0" borderId="10" xfId="0" applyNumberFormat="1" applyFont="1" applyFill="1" applyBorder="1" applyAlignment="1" applyProtection="1">
      <alignment vertical="center"/>
      <protection locked="0"/>
    </xf>
    <xf numFmtId="4" fontId="27" fillId="0" borderId="23" xfId="0" applyNumberFormat="1" applyFont="1" applyFill="1" applyBorder="1" applyAlignment="1" applyProtection="1">
      <alignment vertical="center"/>
      <protection locked="0"/>
    </xf>
    <xf numFmtId="4" fontId="27" fillId="0" borderId="9" xfId="0" applyNumberFormat="1" applyFont="1" applyFill="1" applyBorder="1" applyAlignment="1" applyProtection="1">
      <alignment vertical="center"/>
      <protection locked="0"/>
    </xf>
    <xf numFmtId="4" fontId="40" fillId="0" borderId="10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Fill="1" applyBorder="1" applyAlignment="1" applyProtection="1">
      <alignment vertical="center"/>
      <protection locked="0"/>
    </xf>
    <xf numFmtId="4" fontId="40" fillId="0" borderId="9" xfId="0" applyNumberFormat="1" applyFont="1" applyFill="1" applyBorder="1" applyAlignment="1" applyProtection="1">
      <alignment vertical="center"/>
      <protection locked="0"/>
    </xf>
    <xf numFmtId="4" fontId="27" fillId="0" borderId="10" xfId="0" applyNumberFormat="1" applyFont="1" applyFill="1" applyBorder="1" applyAlignment="1" applyProtection="1">
      <alignment vertical="center" wrapText="1"/>
      <protection locked="0"/>
    </xf>
    <xf numFmtId="4" fontId="27" fillId="0" borderId="23" xfId="0" applyNumberFormat="1" applyFont="1" applyFill="1" applyBorder="1" applyAlignment="1" applyProtection="1">
      <alignment vertical="center" wrapText="1"/>
      <protection locked="0"/>
    </xf>
    <xf numFmtId="4" fontId="27" fillId="0" borderId="9" xfId="0" applyNumberFormat="1" applyFont="1" applyFill="1" applyBorder="1" applyAlignment="1" applyProtection="1">
      <alignment vertical="center" wrapText="1"/>
      <protection locked="0"/>
    </xf>
    <xf numFmtId="4" fontId="27" fillId="0" borderId="8" xfId="0" applyNumberFormat="1" applyFont="1" applyFill="1" applyBorder="1" applyAlignment="1" applyProtection="1">
      <alignment vertical="center" wrapText="1"/>
      <protection locked="0"/>
    </xf>
    <xf numFmtId="4" fontId="27" fillId="0" borderId="22" xfId="0" applyNumberFormat="1" applyFont="1" applyFill="1" applyBorder="1" applyAlignment="1" applyProtection="1">
      <alignment vertical="center" wrapText="1"/>
      <protection locked="0"/>
    </xf>
    <xf numFmtId="4" fontId="27" fillId="0" borderId="7" xfId="0" applyNumberFormat="1" applyFont="1" applyFill="1" applyBorder="1" applyAlignment="1" applyProtection="1">
      <alignment vertical="center" wrapText="1"/>
      <protection locked="0"/>
    </xf>
    <xf numFmtId="4" fontId="39" fillId="0" borderId="4" xfId="0" applyNumberFormat="1" applyFont="1" applyBorder="1" applyAlignment="1" applyProtection="1">
      <alignment horizontal="left" vertical="center" wrapText="1"/>
      <protection locked="0"/>
    </xf>
    <xf numFmtId="4" fontId="39" fillId="0" borderId="14" xfId="0" applyNumberFormat="1" applyFont="1" applyBorder="1" applyAlignment="1" applyProtection="1">
      <alignment horizontal="left" vertical="center" wrapText="1"/>
      <protection locked="0"/>
    </xf>
    <xf numFmtId="4" fontId="39" fillId="0" borderId="3" xfId="0" applyNumberFormat="1" applyFont="1" applyBorder="1" applyAlignment="1" applyProtection="1">
      <alignment horizontal="left" vertical="center" wrapText="1"/>
      <protection locked="0"/>
    </xf>
    <xf numFmtId="4" fontId="39" fillId="0" borderId="4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14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3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10" xfId="0" applyNumberFormat="1" applyFont="1" applyFill="1" applyBorder="1" applyAlignment="1" applyProtection="1">
      <alignment horizontal="left" vertical="center" indent="1"/>
      <protection locked="0"/>
    </xf>
    <xf numFmtId="4" fontId="37" fillId="0" borderId="23" xfId="0" applyNumberFormat="1" applyFont="1" applyFill="1" applyBorder="1" applyAlignment="1" applyProtection="1">
      <alignment horizontal="left" vertical="center" indent="1"/>
      <protection locked="0"/>
    </xf>
    <xf numFmtId="4" fontId="37" fillId="0" borderId="9" xfId="0" applyNumberFormat="1" applyFont="1" applyFill="1" applyBorder="1" applyAlignment="1" applyProtection="1">
      <alignment horizontal="left" vertical="center" indent="1"/>
      <protection locked="0"/>
    </xf>
    <xf numFmtId="4" fontId="37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23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8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7" fillId="0" borderId="7" xfId="0" applyNumberFormat="1" applyFont="1" applyFill="1" applyBorder="1" applyAlignment="1" applyProtection="1">
      <alignment horizontal="left" vertical="center" wrapText="1" indent="1"/>
      <protection locked="0"/>
    </xf>
    <xf numFmtId="4" fontId="38" fillId="2" borderId="4" xfId="0" applyNumberFormat="1" applyFont="1" applyFill="1" applyBorder="1" applyAlignment="1" applyProtection="1">
      <alignment vertical="center"/>
      <protection locked="0"/>
    </xf>
    <xf numFmtId="4" fontId="38" fillId="2" borderId="14" xfId="0" applyNumberFormat="1" applyFont="1" applyFill="1" applyBorder="1" applyAlignment="1" applyProtection="1">
      <alignment vertical="center"/>
      <protection locked="0"/>
    </xf>
    <xf numFmtId="4" fontId="38" fillId="2" borderId="3" xfId="0" applyNumberFormat="1" applyFont="1" applyFill="1" applyBorder="1" applyAlignment="1" applyProtection="1">
      <alignment vertical="center"/>
      <protection locked="0"/>
    </xf>
    <xf numFmtId="4" fontId="28" fillId="2" borderId="21" xfId="0" applyNumberFormat="1" applyFont="1" applyFill="1" applyBorder="1" applyAlignment="1" applyProtection="1">
      <alignment horizontal="center" vertical="center"/>
      <protection locked="0"/>
    </xf>
    <xf numFmtId="4" fontId="28" fillId="2" borderId="20" xfId="0" applyNumberFormat="1" applyFont="1" applyFill="1" applyBorder="1" applyAlignment="1" applyProtection="1">
      <alignment horizontal="center" vertical="center"/>
      <protection locked="0"/>
    </xf>
    <xf numFmtId="4" fontId="36" fillId="3" borderId="33" xfId="0" applyNumberFormat="1" applyFont="1" applyFill="1" applyBorder="1" applyAlignment="1" applyProtection="1">
      <alignment horizontal="center" vertical="center" wrapText="1"/>
      <protection locked="0"/>
    </xf>
    <xf numFmtId="4" fontId="36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4" fontId="8" fillId="0" borderId="12" xfId="0" applyNumberFormat="1" applyFont="1" applyBorder="1" applyAlignment="1" applyProtection="1">
      <alignment horizontal="left" vertical="center"/>
      <protection locked="0"/>
    </xf>
    <xf numFmtId="4" fontId="8" fillId="0" borderId="13" xfId="0" applyNumberFormat="1" applyFont="1" applyBorder="1" applyAlignment="1" applyProtection="1">
      <alignment horizontal="left" vertical="center"/>
      <protection locked="0"/>
    </xf>
    <xf numFmtId="4" fontId="8" fillId="0" borderId="10" xfId="0" applyNumberFormat="1" applyFont="1" applyBorder="1" applyAlignment="1" applyProtection="1">
      <alignment horizontal="left" vertical="center" wrapText="1"/>
      <protection locked="0"/>
    </xf>
    <xf numFmtId="4" fontId="8" fillId="0" borderId="9" xfId="0" applyNumberFormat="1" applyFont="1" applyBorder="1" applyAlignment="1" applyProtection="1">
      <alignment horizontal="left" vertical="center" wrapText="1"/>
      <protection locked="0"/>
    </xf>
    <xf numFmtId="4" fontId="8" fillId="0" borderId="8" xfId="0" applyNumberFormat="1" applyFont="1" applyFill="1" applyBorder="1" applyAlignment="1" applyProtection="1">
      <alignment horizontal="left" vertical="center"/>
      <protection locked="0"/>
    </xf>
    <xf numFmtId="4" fontId="8" fillId="0" borderId="7" xfId="0" applyNumberFormat="1" applyFont="1" applyFill="1" applyBorder="1" applyAlignment="1" applyProtection="1">
      <alignment horizontal="left" vertical="center"/>
      <protection locked="0"/>
    </xf>
    <xf numFmtId="4" fontId="7" fillId="3" borderId="4" xfId="0" applyNumberFormat="1" applyFont="1" applyFill="1" applyBorder="1" applyAlignment="1" applyProtection="1">
      <alignment horizontal="left" vertical="center"/>
      <protection locked="0"/>
    </xf>
    <xf numFmtId="4" fontId="7" fillId="3" borderId="3" xfId="0" applyNumberFormat="1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4" fontId="21" fillId="0" borderId="12" xfId="0" applyNumberFormat="1" applyFont="1" applyFill="1" applyBorder="1" applyAlignment="1" applyProtection="1">
      <alignment vertical="center" wrapText="1"/>
      <protection locked="0"/>
    </xf>
    <xf numFmtId="4" fontId="21" fillId="0" borderId="24" xfId="0" applyNumberFormat="1" applyFont="1" applyFill="1" applyBorder="1" applyAlignment="1" applyProtection="1">
      <alignment vertical="center" wrapText="1"/>
      <protection locked="0"/>
    </xf>
    <xf numFmtId="4" fontId="21" fillId="0" borderId="13" xfId="0" applyNumberFormat="1" applyFont="1" applyFill="1" applyBorder="1" applyAlignment="1" applyProtection="1">
      <alignment vertical="center" wrapText="1"/>
      <protection locked="0"/>
    </xf>
    <xf numFmtId="4" fontId="21" fillId="0" borderId="10" xfId="0" applyNumberFormat="1" applyFont="1" applyFill="1" applyBorder="1" applyAlignment="1" applyProtection="1">
      <alignment vertical="center" wrapText="1"/>
      <protection locked="0"/>
    </xf>
    <xf numFmtId="4" fontId="21" fillId="0" borderId="23" xfId="0" applyNumberFormat="1" applyFont="1" applyFill="1" applyBorder="1" applyAlignment="1" applyProtection="1">
      <alignment vertical="center" wrapText="1"/>
      <protection locked="0"/>
    </xf>
    <xf numFmtId="4" fontId="21" fillId="0" borderId="9" xfId="0" applyNumberFormat="1" applyFont="1" applyFill="1" applyBorder="1" applyAlignment="1" applyProtection="1">
      <alignment vertical="center" wrapText="1"/>
      <protection locked="0"/>
    </xf>
    <xf numFmtId="4" fontId="21" fillId="0" borderId="8" xfId="0" applyNumberFormat="1" applyFont="1" applyFill="1" applyBorder="1" applyAlignment="1" applyProtection="1">
      <alignment vertical="center" wrapText="1"/>
      <protection locked="0"/>
    </xf>
    <xf numFmtId="4" fontId="21" fillId="0" borderId="22" xfId="0" applyNumberFormat="1" applyFont="1" applyFill="1" applyBorder="1" applyAlignment="1" applyProtection="1">
      <alignment vertical="center" wrapText="1"/>
      <protection locked="0"/>
    </xf>
    <xf numFmtId="4" fontId="21" fillId="0" borderId="7" xfId="0" applyNumberFormat="1" applyFont="1" applyFill="1" applyBorder="1" applyAlignment="1" applyProtection="1">
      <alignment vertical="center" wrapText="1"/>
      <protection locked="0"/>
    </xf>
    <xf numFmtId="4" fontId="20" fillId="0" borderId="4" xfId="0" applyNumberFormat="1" applyFont="1" applyFill="1" applyBorder="1" applyAlignment="1" applyProtection="1">
      <alignment vertical="center"/>
      <protection locked="0"/>
    </xf>
    <xf numFmtId="4" fontId="20" fillId="0" borderId="14" xfId="0" applyNumberFormat="1" applyFont="1" applyFill="1" applyBorder="1" applyAlignment="1" applyProtection="1">
      <alignment vertical="center"/>
      <protection locked="0"/>
    </xf>
    <xf numFmtId="4" fontId="20" fillId="0" borderId="3" xfId="0" applyNumberFormat="1" applyFont="1" applyFill="1" applyBorder="1" applyAlignment="1" applyProtection="1">
      <alignment vertical="center"/>
      <protection locked="0"/>
    </xf>
    <xf numFmtId="4" fontId="20" fillId="0" borderId="16" xfId="0" applyNumberFormat="1" applyFont="1" applyFill="1" applyBorder="1" applyAlignment="1" applyProtection="1">
      <alignment vertical="center"/>
      <protection locked="0"/>
    </xf>
    <xf numFmtId="4" fontId="20" fillId="0" borderId="30" xfId="0" applyNumberFormat="1" applyFont="1" applyFill="1" applyBorder="1" applyAlignment="1" applyProtection="1">
      <alignment vertical="center"/>
      <protection locked="0"/>
    </xf>
    <xf numFmtId="4" fontId="20" fillId="0" borderId="15" xfId="0" applyNumberFormat="1" applyFont="1" applyFill="1" applyBorder="1" applyAlignment="1" applyProtection="1">
      <alignment vertical="center"/>
      <protection locked="0"/>
    </xf>
    <xf numFmtId="4" fontId="21" fillId="0" borderId="12" xfId="0" applyNumberFormat="1" applyFont="1" applyFill="1" applyBorder="1" applyAlignment="1" applyProtection="1">
      <alignment vertical="center"/>
      <protection locked="0"/>
    </xf>
    <xf numFmtId="4" fontId="21" fillId="0" borderId="24" xfId="0" applyNumberFormat="1" applyFont="1" applyFill="1" applyBorder="1" applyAlignment="1" applyProtection="1">
      <alignment vertical="center"/>
      <protection locked="0"/>
    </xf>
    <xf numFmtId="4" fontId="21" fillId="0" borderId="13" xfId="0" applyNumberFormat="1" applyFont="1" applyFill="1" applyBorder="1" applyAlignment="1" applyProtection="1">
      <alignment vertical="center"/>
      <protection locked="0"/>
    </xf>
    <xf numFmtId="4" fontId="21" fillId="0" borderId="10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Fill="1" applyBorder="1" applyAlignment="1" applyProtection="1">
      <alignment vertical="center"/>
      <protection locked="0"/>
    </xf>
    <xf numFmtId="4" fontId="21" fillId="0" borderId="9" xfId="0" applyNumberFormat="1" applyFont="1" applyFill="1" applyBorder="1" applyAlignment="1" applyProtection="1">
      <alignment vertical="center"/>
      <protection locked="0"/>
    </xf>
    <xf numFmtId="4" fontId="20" fillId="2" borderId="4" xfId="0" applyNumberFormat="1" applyFont="1" applyFill="1" applyBorder="1" applyAlignment="1" applyProtection="1">
      <alignment horizontal="left" vertical="center"/>
      <protection locked="0"/>
    </xf>
    <xf numFmtId="4" fontId="20" fillId="2" borderId="14" xfId="0" applyNumberFormat="1" applyFont="1" applyFill="1" applyBorder="1" applyAlignment="1" applyProtection="1">
      <alignment horizontal="left" vertical="center"/>
      <protection locked="0"/>
    </xf>
    <xf numFmtId="4" fontId="20" fillId="2" borderId="3" xfId="0" applyNumberFormat="1" applyFont="1" applyFill="1" applyBorder="1" applyAlignment="1" applyProtection="1">
      <alignment horizontal="left" vertical="center"/>
      <protection locked="0"/>
    </xf>
    <xf numFmtId="4" fontId="20" fillId="0" borderId="4" xfId="0" applyNumberFormat="1" applyFont="1" applyBorder="1" applyAlignment="1" applyProtection="1">
      <alignment horizontal="left" vertical="center" wrapText="1"/>
      <protection locked="0"/>
    </xf>
    <xf numFmtId="4" fontId="20" fillId="0" borderId="14" xfId="0" applyNumberFormat="1" applyFont="1" applyBorder="1" applyAlignment="1" applyProtection="1">
      <alignment horizontal="left" vertical="center" wrapText="1"/>
      <protection locked="0"/>
    </xf>
    <xf numFmtId="4" fontId="20" fillId="0" borderId="3" xfId="0" applyNumberFormat="1" applyFont="1" applyBorder="1" applyAlignment="1" applyProtection="1">
      <alignment horizontal="left" vertical="center" wrapText="1"/>
      <protection locked="0"/>
    </xf>
    <xf numFmtId="4" fontId="20" fillId="0" borderId="12" xfId="0" applyNumberFormat="1" applyFont="1" applyFill="1" applyBorder="1" applyAlignment="1" applyProtection="1">
      <alignment vertical="center" wrapText="1"/>
      <protection locked="0"/>
    </xf>
    <xf numFmtId="4" fontId="20" fillId="0" borderId="24" xfId="0" applyNumberFormat="1" applyFont="1" applyFill="1" applyBorder="1" applyAlignment="1" applyProtection="1">
      <alignment vertical="center" wrapText="1"/>
      <protection locked="0"/>
    </xf>
    <xf numFmtId="4" fontId="20" fillId="0" borderId="13" xfId="0" applyNumberFormat="1" applyFont="1" applyFill="1" applyBorder="1" applyAlignment="1" applyProtection="1">
      <alignment vertical="center" wrapText="1"/>
      <protection locked="0"/>
    </xf>
    <xf numFmtId="4" fontId="7" fillId="0" borderId="6" xfId="0" applyNumberFormat="1" applyFont="1" applyFill="1" applyBorder="1" applyAlignment="1" applyProtection="1">
      <alignment vertical="center" wrapText="1"/>
      <protection locked="0"/>
    </xf>
    <xf numFmtId="4" fontId="7" fillId="0" borderId="31" xfId="0" applyNumberFormat="1" applyFont="1" applyFill="1" applyBorder="1" applyAlignment="1" applyProtection="1">
      <alignment vertical="center" wrapText="1"/>
      <protection locked="0"/>
    </xf>
    <xf numFmtId="4" fontId="7" fillId="0" borderId="11" xfId="0" applyNumberFormat="1" applyFont="1" applyFill="1" applyBorder="1" applyAlignment="1" applyProtection="1">
      <alignment vertical="center" wrapText="1"/>
      <protection locked="0"/>
    </xf>
    <xf numFmtId="4" fontId="32" fillId="0" borderId="23" xfId="0" applyNumberFormat="1" applyFont="1" applyFill="1" applyBorder="1" applyAlignment="1" applyProtection="1">
      <alignment vertical="center" wrapText="1"/>
      <protection locked="0"/>
    </xf>
    <xf numFmtId="4" fontId="7" fillId="0" borderId="23" xfId="0" applyNumberFormat="1" applyFont="1" applyFill="1" applyBorder="1" applyAlignment="1" applyProtection="1">
      <alignment vertical="center"/>
      <protection locked="0"/>
    </xf>
    <xf numFmtId="4" fontId="32" fillId="0" borderId="10" xfId="0" applyNumberFormat="1" applyFont="1" applyFill="1" applyBorder="1" applyAlignment="1">
      <alignment vertical="center" wrapText="1"/>
    </xf>
    <xf numFmtId="4" fontId="32" fillId="0" borderId="23" xfId="0" applyNumberFormat="1" applyFont="1" applyFill="1" applyBorder="1" applyAlignment="1">
      <alignment vertical="center" wrapText="1"/>
    </xf>
    <xf numFmtId="4" fontId="32" fillId="0" borderId="9" xfId="0" applyNumberFormat="1" applyFont="1" applyFill="1" applyBorder="1" applyAlignment="1">
      <alignment vertical="center" wrapText="1"/>
    </xf>
    <xf numFmtId="4" fontId="32" fillId="0" borderId="8" xfId="0" applyNumberFormat="1" applyFont="1" applyFill="1" applyBorder="1" applyAlignment="1" applyProtection="1">
      <alignment vertical="center" wrapText="1"/>
      <protection locked="0"/>
    </xf>
    <xf numFmtId="4" fontId="32" fillId="0" borderId="22" xfId="0" applyNumberFormat="1" applyFont="1" applyFill="1" applyBorder="1" applyAlignment="1" applyProtection="1">
      <alignment vertical="center" wrapText="1"/>
      <protection locked="0"/>
    </xf>
    <xf numFmtId="4" fontId="32" fillId="0" borderId="7" xfId="0" applyNumberFormat="1" applyFont="1" applyFill="1" applyBorder="1" applyAlignment="1" applyProtection="1">
      <alignment vertical="center" wrapText="1"/>
      <protection locked="0"/>
    </xf>
    <xf numFmtId="4" fontId="7" fillId="4" borderId="4" xfId="0" applyNumberFormat="1" applyFont="1" applyFill="1" applyBorder="1" applyAlignment="1" applyProtection="1">
      <alignment horizontal="left" vertical="center"/>
      <protection locked="0"/>
    </xf>
    <xf numFmtId="4" fontId="7" fillId="4" borderId="14" xfId="0" applyNumberFormat="1" applyFont="1" applyFill="1" applyBorder="1" applyAlignment="1" applyProtection="1">
      <alignment horizontal="left" vertical="center"/>
      <protection locked="0"/>
    </xf>
    <xf numFmtId="4" fontId="7" fillId="4" borderId="3" xfId="0" applyNumberFormat="1" applyFont="1" applyFill="1" applyBorder="1" applyAlignment="1" applyProtection="1">
      <alignment horizontal="left" vertical="center"/>
      <protection locked="0"/>
    </xf>
    <xf numFmtId="4" fontId="36" fillId="2" borderId="4" xfId="0" applyNumberFormat="1" applyFont="1" applyFill="1" applyBorder="1" applyAlignment="1" applyProtection="1">
      <alignment horizontal="center" vertical="center"/>
      <protection locked="0"/>
    </xf>
    <xf numFmtId="4" fontId="36" fillId="2" borderId="14" xfId="0" applyNumberFormat="1" applyFont="1" applyFill="1" applyBorder="1" applyAlignment="1" applyProtection="1">
      <alignment horizontal="center" vertical="center"/>
      <protection locked="0"/>
    </xf>
    <xf numFmtId="4" fontId="36" fillId="2" borderId="3" xfId="0" applyNumberFormat="1" applyFont="1" applyFill="1" applyBorder="1" applyAlignment="1" applyProtection="1">
      <alignment horizontal="center" vertical="center"/>
      <protection locked="0"/>
    </xf>
    <xf numFmtId="4" fontId="20" fillId="0" borderId="16" xfId="0" applyNumberFormat="1" applyFont="1" applyFill="1" applyBorder="1" applyAlignment="1" applyProtection="1">
      <alignment vertical="center" wrapText="1"/>
      <protection locked="0"/>
    </xf>
    <xf numFmtId="4" fontId="20" fillId="0" borderId="30" xfId="0" applyNumberFormat="1" applyFont="1" applyFill="1" applyBorder="1" applyAlignment="1" applyProtection="1">
      <alignment vertical="center" wrapText="1"/>
      <protection locked="0"/>
    </xf>
    <xf numFmtId="4" fontId="20" fillId="0" borderId="15" xfId="0" applyNumberFormat="1" applyFont="1" applyFill="1" applyBorder="1" applyAlignment="1" applyProtection="1">
      <alignment vertical="center" wrapText="1"/>
      <protection locked="0"/>
    </xf>
    <xf numFmtId="164" fontId="14" fillId="0" borderId="0" xfId="0" applyNumberFormat="1" applyFont="1" applyAlignment="1">
      <alignment horizontal="center" wrapText="1"/>
    </xf>
    <xf numFmtId="0" fontId="14" fillId="0" borderId="0" xfId="0" applyFont="1" applyAlignment="1">
      <alignment horizontal="center" wrapText="1"/>
    </xf>
    <xf numFmtId="4" fontId="8" fillId="0" borderId="10" xfId="0" applyNumberFormat="1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left" vertical="center" wrapText="1"/>
    </xf>
    <xf numFmtId="4" fontId="8" fillId="0" borderId="8" xfId="0" applyNumberFormat="1" applyFont="1" applyFill="1" applyBorder="1" applyAlignment="1">
      <alignment horizontal="left" vertical="center" wrapText="1"/>
    </xf>
    <xf numFmtId="4" fontId="8" fillId="0" borderId="7" xfId="0" applyNumberFormat="1" applyFont="1" applyFill="1" applyBorder="1" applyAlignment="1">
      <alignment horizontal="left" vertical="center" wrapText="1"/>
    </xf>
    <xf numFmtId="4" fontId="7" fillId="3" borderId="4" xfId="0" applyNumberFormat="1" applyFont="1" applyFill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4" fontId="26" fillId="0" borderId="0" xfId="0" applyNumberFormat="1" applyFont="1" applyAlignment="1">
      <alignment horizontal="left" vertical="center"/>
    </xf>
    <xf numFmtId="4" fontId="7" fillId="3" borderId="3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4" fontId="6" fillId="0" borderId="25" xfId="0" applyNumberFormat="1" applyFont="1" applyFill="1" applyBorder="1" applyAlignment="1" applyProtection="1">
      <alignment vertical="center"/>
      <protection locked="0"/>
    </xf>
    <xf numFmtId="4" fontId="39" fillId="0" borderId="4" xfId="0" applyNumberFormat="1" applyFont="1" applyFill="1" applyBorder="1" applyAlignment="1" applyProtection="1">
      <alignment vertical="center"/>
      <protection locked="0"/>
    </xf>
    <xf numFmtId="4" fontId="39" fillId="0" borderId="14" xfId="0" applyNumberFormat="1" applyFont="1" applyFill="1" applyBorder="1" applyAlignment="1" applyProtection="1">
      <alignment vertical="center"/>
      <protection locked="0"/>
    </xf>
    <xf numFmtId="4" fontId="39" fillId="0" borderId="3" xfId="0" applyNumberFormat="1" applyFont="1" applyFill="1" applyBorder="1" applyAlignment="1" applyProtection="1">
      <alignment vertical="center"/>
      <protection locked="0"/>
    </xf>
    <xf numFmtId="4" fontId="41" fillId="0" borderId="12" xfId="0" applyNumberFormat="1" applyFont="1" applyFill="1" applyBorder="1" applyAlignment="1" applyProtection="1">
      <alignment vertical="center" wrapText="1"/>
      <protection locked="0"/>
    </xf>
    <xf numFmtId="4" fontId="41" fillId="0" borderId="24" xfId="0" applyNumberFormat="1" applyFont="1" applyFill="1" applyBorder="1" applyAlignment="1" applyProtection="1">
      <alignment vertical="center" wrapText="1"/>
      <protection locked="0"/>
    </xf>
    <xf numFmtId="4" fontId="41" fillId="0" borderId="13" xfId="0" applyNumberFormat="1" applyFont="1" applyFill="1" applyBorder="1" applyAlignment="1" applyProtection="1">
      <alignment vertical="center" wrapText="1"/>
      <protection locked="0"/>
    </xf>
    <xf numFmtId="4" fontId="41" fillId="0" borderId="26" xfId="0" applyNumberFormat="1" applyFont="1" applyFill="1" applyBorder="1" applyAlignment="1" applyProtection="1">
      <alignment vertical="center" wrapText="1"/>
      <protection locked="0"/>
    </xf>
    <xf numFmtId="4" fontId="41" fillId="0" borderId="0" xfId="0" applyNumberFormat="1" applyFont="1" applyFill="1" applyBorder="1" applyAlignment="1" applyProtection="1">
      <alignment vertical="center" wrapText="1"/>
      <protection locked="0"/>
    </xf>
    <xf numFmtId="4" fontId="41" fillId="0" borderId="25" xfId="0" applyNumberFormat="1" applyFont="1" applyFill="1" applyBorder="1" applyAlignment="1" applyProtection="1">
      <alignment vertical="center" wrapText="1"/>
      <protection locked="0"/>
    </xf>
    <xf numFmtId="4" fontId="8" fillId="0" borderId="10" xfId="0" applyNumberFormat="1" applyFont="1" applyFill="1" applyBorder="1" applyAlignment="1">
      <alignment horizontal="left" vertical="center" wrapText="1" indent="1"/>
    </xf>
    <xf numFmtId="4" fontId="8" fillId="0" borderId="9" xfId="0" applyNumberFormat="1" applyFont="1" applyFill="1" applyBorder="1" applyAlignment="1">
      <alignment horizontal="left" vertical="center" wrapText="1" indent="1"/>
    </xf>
    <xf numFmtId="4" fontId="21" fillId="0" borderId="26" xfId="0" applyNumberFormat="1" applyFont="1" applyFill="1" applyBorder="1" applyAlignment="1" applyProtection="1">
      <alignment vertical="center"/>
      <protection locked="0"/>
    </xf>
    <xf numFmtId="4" fontId="21" fillId="0" borderId="0" xfId="0" applyNumberFormat="1" applyFont="1" applyFill="1" applyBorder="1" applyAlignment="1" applyProtection="1">
      <alignment vertical="center"/>
      <protection locked="0"/>
    </xf>
    <xf numFmtId="4" fontId="21" fillId="0" borderId="25" xfId="0" applyNumberFormat="1" applyFont="1" applyFill="1" applyBorder="1" applyAlignment="1" applyProtection="1">
      <alignment vertical="center"/>
      <protection locked="0"/>
    </xf>
    <xf numFmtId="4" fontId="8" fillId="0" borderId="3" xfId="0" applyNumberFormat="1" applyFont="1" applyBorder="1" applyAlignment="1">
      <alignment vertical="center" wrapText="1"/>
    </xf>
    <xf numFmtId="4" fontId="7" fillId="3" borderId="4" xfId="0" applyNumberFormat="1" applyFont="1" applyFill="1" applyBorder="1" applyAlignment="1" applyProtection="1">
      <alignment horizontal="right" vertical="center"/>
    </xf>
    <xf numFmtId="4" fontId="7" fillId="3" borderId="14" xfId="0" applyNumberFormat="1" applyFont="1" applyFill="1" applyBorder="1" applyAlignment="1" applyProtection="1">
      <alignment horizontal="right" vertical="center"/>
    </xf>
    <xf numFmtId="4" fontId="7" fillId="3" borderId="3" xfId="0" applyNumberFormat="1" applyFont="1" applyFill="1" applyBorder="1" applyAlignment="1" applyProtection="1">
      <alignment horizontal="right" vertical="center"/>
    </xf>
    <xf numFmtId="4" fontId="7" fillId="3" borderId="21" xfId="0" applyNumberFormat="1" applyFont="1" applyFill="1" applyBorder="1" applyAlignment="1">
      <alignment horizontal="center" vertical="center"/>
    </xf>
    <xf numFmtId="4" fontId="7" fillId="3" borderId="20" xfId="0" applyNumberFormat="1" applyFont="1" applyFill="1" applyBorder="1" applyAlignment="1">
      <alignment horizontal="center" vertical="center"/>
    </xf>
    <xf numFmtId="4" fontId="7" fillId="2" borderId="16" xfId="0" applyNumberFormat="1" applyFont="1" applyFill="1" applyBorder="1" applyAlignment="1">
      <alignment horizontal="center" vertical="center"/>
    </xf>
    <xf numFmtId="4" fontId="7" fillId="3" borderId="15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 wrapText="1"/>
    </xf>
    <xf numFmtId="4" fontId="8" fillId="3" borderId="18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vertical="center" wrapText="1"/>
    </xf>
    <xf numFmtId="4" fontId="8" fillId="0" borderId="13" xfId="0" applyNumberFormat="1" applyFont="1" applyFill="1" applyBorder="1" applyAlignment="1">
      <alignment vertical="center" wrapText="1"/>
    </xf>
    <xf numFmtId="4" fontId="8" fillId="0" borderId="6" xfId="0" applyNumberFormat="1" applyFont="1" applyFill="1" applyBorder="1" applyAlignment="1">
      <alignment horizontal="left" vertical="center" wrapText="1" indent="1"/>
    </xf>
    <xf numFmtId="4" fontId="8" fillId="0" borderId="11" xfId="0" applyNumberFormat="1" applyFont="1" applyFill="1" applyBorder="1" applyAlignment="1">
      <alignment horizontal="left" vertical="center" wrapText="1" indent="1"/>
    </xf>
    <xf numFmtId="4" fontId="8" fillId="0" borderId="8" xfId="0" applyNumberFormat="1" applyFont="1" applyBorder="1" applyAlignment="1" applyProtection="1">
      <alignment horizontal="right" vertical="center" wrapText="1"/>
      <protection locked="0"/>
    </xf>
    <xf numFmtId="4" fontId="8" fillId="0" borderId="22" xfId="0" applyNumberFormat="1" applyFont="1" applyBorder="1" applyAlignment="1" applyProtection="1">
      <alignment horizontal="right" vertical="center" wrapText="1"/>
      <protection locked="0"/>
    </xf>
    <xf numFmtId="4" fontId="8" fillId="0" borderId="7" xfId="0" applyNumberFormat="1" applyFont="1" applyBorder="1" applyAlignment="1" applyProtection="1">
      <alignment horizontal="right" vertical="center" wrapText="1"/>
      <protection locked="0"/>
    </xf>
    <xf numFmtId="4" fontId="8" fillId="0" borderId="12" xfId="0" applyNumberFormat="1" applyFont="1" applyBorder="1" applyAlignment="1" applyProtection="1">
      <alignment horizontal="left" vertical="center" wrapText="1"/>
      <protection locked="0"/>
    </xf>
    <xf numFmtId="4" fontId="8" fillId="0" borderId="24" xfId="0" applyNumberFormat="1" applyFont="1" applyBorder="1" applyAlignment="1" applyProtection="1">
      <alignment horizontal="left" vertical="center" wrapText="1"/>
      <protection locked="0"/>
    </xf>
    <xf numFmtId="4" fontId="8" fillId="0" borderId="13" xfId="0" applyNumberFormat="1" applyFont="1" applyBorder="1" applyAlignment="1" applyProtection="1">
      <alignment horizontal="left" vertical="center" wrapText="1"/>
      <protection locked="0"/>
    </xf>
    <xf numFmtId="4" fontId="8" fillId="0" borderId="10" xfId="0" applyNumberFormat="1" applyFont="1" applyBorder="1" applyAlignment="1" applyProtection="1">
      <alignment horizontal="right" vertical="center" wrapText="1"/>
      <protection locked="0"/>
    </xf>
    <xf numFmtId="4" fontId="8" fillId="0" borderId="23" xfId="0" applyNumberFormat="1" applyFont="1" applyBorder="1" applyAlignment="1" applyProtection="1">
      <alignment horizontal="right" vertical="center" wrapText="1"/>
      <protection locked="0"/>
    </xf>
    <xf numFmtId="4" fontId="8" fillId="0" borderId="9" xfId="0" applyNumberFormat="1" applyFont="1" applyBorder="1" applyAlignment="1" applyProtection="1">
      <alignment horizontal="right" vertical="center" wrapText="1"/>
      <protection locked="0"/>
    </xf>
    <xf numFmtId="4" fontId="32" fillId="0" borderId="10" xfId="0" applyNumberFormat="1" applyFont="1" applyBorder="1" applyAlignment="1" applyProtection="1">
      <alignment horizontal="right" vertical="center" wrapText="1"/>
      <protection locked="0"/>
    </xf>
    <xf numFmtId="4" fontId="32" fillId="0" borderId="23" xfId="0" applyNumberFormat="1" applyFont="1" applyBorder="1" applyAlignment="1" applyProtection="1">
      <alignment horizontal="right" vertical="center" wrapText="1"/>
      <protection locked="0"/>
    </xf>
    <xf numFmtId="4" fontId="32" fillId="0" borderId="9" xfId="0" applyNumberFormat="1" applyFont="1" applyBorder="1" applyAlignment="1" applyProtection="1">
      <alignment horizontal="right" vertical="center" wrapText="1"/>
      <protection locked="0"/>
    </xf>
    <xf numFmtId="4" fontId="7" fillId="0" borderId="10" xfId="0" applyNumberFormat="1" applyFont="1" applyBorder="1" applyAlignment="1" applyProtection="1">
      <alignment horizontal="justify" vertical="center"/>
      <protection locked="0"/>
    </xf>
    <xf numFmtId="4" fontId="7" fillId="0" borderId="9" xfId="0" applyNumberFormat="1" applyFont="1" applyBorder="1" applyAlignment="1" applyProtection="1">
      <alignment horizontal="justify" vertical="center"/>
      <protection locked="0"/>
    </xf>
    <xf numFmtId="4" fontId="7" fillId="0" borderId="8" xfId="0" applyNumberFormat="1" applyFont="1" applyBorder="1" applyAlignment="1" applyProtection="1">
      <alignment horizontal="justify" vertical="center"/>
      <protection locked="0"/>
    </xf>
    <xf numFmtId="4" fontId="7" fillId="0" borderId="7" xfId="0" applyNumberFormat="1" applyFont="1" applyBorder="1" applyAlignment="1" applyProtection="1">
      <alignment horizontal="justify" vertical="center"/>
      <protection locked="0"/>
    </xf>
    <xf numFmtId="4" fontId="7" fillId="0" borderId="10" xfId="0" applyNumberFormat="1" applyFont="1" applyFill="1" applyBorder="1" applyAlignment="1" applyProtection="1">
      <alignment vertical="center" wrapText="1"/>
      <protection locked="0"/>
    </xf>
    <xf numFmtId="4" fontId="7" fillId="0" borderId="23" xfId="0" applyNumberFormat="1" applyFont="1" applyFill="1" applyBorder="1" applyAlignment="1" applyProtection="1">
      <alignment vertical="center" wrapText="1"/>
      <protection locked="0"/>
    </xf>
    <xf numFmtId="4" fontId="7" fillId="0" borderId="38" xfId="0" applyNumberFormat="1" applyFont="1" applyFill="1" applyBorder="1" applyAlignment="1" applyProtection="1">
      <alignment vertical="center" wrapText="1"/>
      <protection locked="0"/>
    </xf>
    <xf numFmtId="4" fontId="7" fillId="2" borderId="14" xfId="0" applyNumberFormat="1" applyFont="1" applyFill="1" applyBorder="1" applyAlignment="1" applyProtection="1">
      <alignment vertical="center" wrapText="1"/>
      <protection locked="0"/>
    </xf>
    <xf numFmtId="4" fontId="7" fillId="2" borderId="50" xfId="0" applyNumberFormat="1" applyFont="1" applyFill="1" applyBorder="1" applyAlignment="1" applyProtection="1">
      <alignment vertical="center" wrapText="1"/>
      <protection locked="0"/>
    </xf>
    <xf numFmtId="4" fontId="32" fillId="0" borderId="10" xfId="0" applyNumberFormat="1" applyFont="1" applyBorder="1" applyAlignment="1" applyProtection="1">
      <alignment horizontal="justify" vertical="center"/>
      <protection locked="0"/>
    </xf>
    <xf numFmtId="4" fontId="32" fillId="0" borderId="9" xfId="0" applyNumberFormat="1" applyFont="1" applyBorder="1" applyAlignment="1" applyProtection="1">
      <alignment horizontal="justify" vertical="center"/>
      <protection locked="0"/>
    </xf>
    <xf numFmtId="4" fontId="7" fillId="0" borderId="47" xfId="0" applyNumberFormat="1" applyFont="1" applyBorder="1" applyAlignment="1" applyProtection="1">
      <alignment horizontal="justify" vertical="center"/>
      <protection locked="0"/>
    </xf>
    <xf numFmtId="4" fontId="7" fillId="0" borderId="45" xfId="0" applyNumberFormat="1" applyFont="1" applyBorder="1" applyAlignment="1" applyProtection="1">
      <alignment horizontal="justify" vertical="center"/>
      <protection locked="0"/>
    </xf>
    <xf numFmtId="4" fontId="26" fillId="0" borderId="0" xfId="0" applyNumberFormat="1" applyFont="1" applyFill="1" applyBorder="1" applyAlignment="1">
      <alignment horizontal="left" vertical="center" wrapText="1"/>
    </xf>
    <xf numFmtId="4" fontId="20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20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54" xfId="0" applyNumberFormat="1" applyFont="1" applyFill="1" applyBorder="1" applyAlignment="1" applyProtection="1">
      <alignment vertical="center" wrapText="1"/>
      <protection locked="0"/>
    </xf>
    <xf numFmtId="4" fontId="20" fillId="0" borderId="10" xfId="0" applyNumberFormat="1" applyFont="1" applyFill="1" applyBorder="1" applyAlignment="1" applyProtection="1">
      <alignment vertical="center" wrapText="1"/>
      <protection locked="0"/>
    </xf>
    <xf numFmtId="4" fontId="20" fillId="0" borderId="23" xfId="0" applyNumberFormat="1" applyFont="1" applyFill="1" applyBorder="1" applyAlignment="1" applyProtection="1">
      <alignment vertical="center" wrapText="1"/>
      <protection locked="0"/>
    </xf>
    <xf numFmtId="4" fontId="20" fillId="0" borderId="38" xfId="0" applyNumberFormat="1" applyFont="1" applyFill="1" applyBorder="1" applyAlignment="1" applyProtection="1">
      <alignment vertical="center" wrapText="1"/>
      <protection locked="0"/>
    </xf>
    <xf numFmtId="4" fontId="7" fillId="0" borderId="12" xfId="0" applyNumberFormat="1" applyFont="1" applyBorder="1" applyAlignment="1" applyProtection="1">
      <alignment horizontal="justify" vertical="center"/>
      <protection locked="0"/>
    </xf>
    <xf numFmtId="4" fontId="7" fillId="0" borderId="13" xfId="0" applyNumberFormat="1" applyFont="1" applyBorder="1" applyAlignment="1" applyProtection="1">
      <alignment horizontal="justify" vertical="center"/>
      <protection locked="0"/>
    </xf>
    <xf numFmtId="4" fontId="20" fillId="3" borderId="4" xfId="0" applyNumberFormat="1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4" fontId="41" fillId="0" borderId="12" xfId="0" applyNumberFormat="1" applyFont="1" applyFill="1" applyBorder="1" applyAlignment="1" applyProtection="1">
      <alignment vertical="center"/>
      <protection locked="0"/>
    </xf>
    <xf numFmtId="4" fontId="41" fillId="0" borderId="24" xfId="0" applyNumberFormat="1" applyFont="1" applyFill="1" applyBorder="1" applyAlignment="1" applyProtection="1">
      <alignment vertical="center"/>
      <protection locked="0"/>
    </xf>
    <xf numFmtId="4" fontId="41" fillId="0" borderId="13" xfId="0" applyNumberFormat="1" applyFont="1" applyFill="1" applyBorder="1" applyAlignment="1" applyProtection="1">
      <alignment vertical="center"/>
      <protection locked="0"/>
    </xf>
    <xf numFmtId="4" fontId="41" fillId="0" borderId="10" xfId="0" applyNumberFormat="1" applyFont="1" applyFill="1" applyBorder="1" applyAlignment="1" applyProtection="1">
      <alignment vertical="center"/>
      <protection locked="0"/>
    </xf>
    <xf numFmtId="4" fontId="41" fillId="0" borderId="23" xfId="0" applyNumberFormat="1" applyFont="1" applyFill="1" applyBorder="1" applyAlignment="1" applyProtection="1">
      <alignment vertical="center"/>
      <protection locked="0"/>
    </xf>
    <xf numFmtId="4" fontId="41" fillId="0" borderId="9" xfId="0" applyNumberFormat="1" applyFont="1" applyFill="1" applyBorder="1" applyAlignment="1" applyProtection="1">
      <alignment vertical="center"/>
      <protection locked="0"/>
    </xf>
    <xf numFmtId="4" fontId="41" fillId="0" borderId="10" xfId="0" applyNumberFormat="1" applyFont="1" applyFill="1" applyBorder="1" applyAlignment="1" applyProtection="1">
      <alignment vertical="center" wrapText="1"/>
      <protection locked="0"/>
    </xf>
    <xf numFmtId="4" fontId="41" fillId="0" borderId="23" xfId="0" applyNumberFormat="1" applyFont="1" applyFill="1" applyBorder="1" applyAlignment="1" applyProtection="1">
      <alignment vertical="center" wrapText="1"/>
      <protection locked="0"/>
    </xf>
    <xf numFmtId="4" fontId="41" fillId="0" borderId="9" xfId="0" applyNumberFormat="1" applyFont="1" applyFill="1" applyBorder="1" applyAlignment="1" applyProtection="1">
      <alignment vertical="center" wrapText="1"/>
      <protection locked="0"/>
    </xf>
    <xf numFmtId="4" fontId="7" fillId="3" borderId="14" xfId="0" applyNumberFormat="1" applyFont="1" applyFill="1" applyBorder="1" applyAlignment="1" applyProtection="1">
      <alignment horizontal="left" vertical="center"/>
      <protection locked="0"/>
    </xf>
    <xf numFmtId="4" fontId="37" fillId="0" borderId="8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Fill="1" applyBorder="1" applyAlignment="1" applyProtection="1">
      <alignment vertical="center"/>
      <protection locked="0"/>
    </xf>
    <xf numFmtId="4" fontId="37" fillId="0" borderId="7" xfId="0" applyNumberFormat="1" applyFont="1" applyFill="1" applyBorder="1" applyAlignment="1" applyProtection="1">
      <alignment vertical="center"/>
      <protection locked="0"/>
    </xf>
    <xf numFmtId="0" fontId="11" fillId="2" borderId="110" xfId="0" applyFont="1" applyFill="1" applyBorder="1" applyAlignment="1">
      <alignment horizontal="center" wrapText="1"/>
    </xf>
    <xf numFmtId="0" fontId="11" fillId="0" borderId="16" xfId="0" applyFont="1" applyFill="1" applyBorder="1" applyAlignment="1">
      <alignment horizontal="center" wrapText="1"/>
    </xf>
  </cellXfs>
  <cellStyles count="4">
    <cellStyle name="Normal 3" xfId="3"/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ydzia&#322;_KK.04\Sprawozdania%202020%20Wydzia&#322;%20Ksiegowo&#347;ci\SF_UM_2020\SF_UM_2020_W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20"/>
      <sheetName val="RZiS 31.12.2020"/>
      <sheetName val="ZZwFJ 31.12.2020"/>
      <sheetName val="Aktywa BO"/>
      <sheetName val="Pasywa BO"/>
      <sheetName val="RZiS BO"/>
      <sheetName val="ZZwFJ BO"/>
      <sheetName val="Aktywa BZ"/>
      <sheetName val="Pasywa BZ"/>
      <sheetName val="RZiS BZ"/>
      <sheetName val="ZZwJ BZ"/>
      <sheetName val="Nota II.1.1.a"/>
      <sheetName val="Nota II.1.b"/>
      <sheetName val="Nota II.1.1.c"/>
      <sheetName val="Nota II.1.2"/>
      <sheetName val="Nota II.1.3"/>
      <sheetName val="Nota II.1.4"/>
      <sheetName val="Nota II.1.5"/>
      <sheetName val="Nota II.1.6"/>
      <sheetName val="Nota II.1.7."/>
      <sheetName val="Nota II.1.8"/>
      <sheetName val="Nota II.1.9"/>
      <sheetName val="Nota II.1.10"/>
      <sheetName val="Nota II.1.11"/>
      <sheetName val="Nota II.1.12a"/>
      <sheetName val="Nota II.1.12b"/>
      <sheetName val="Nota II.1.13a"/>
      <sheetName val="Nota II.1.13b"/>
      <sheetName val="Nota II.1.14"/>
      <sheetName val="Nota II.1.15"/>
      <sheetName val="Nota II.1.16a"/>
      <sheetName val="Nota II.1.16b"/>
      <sheetName val="Nota II.2.1"/>
      <sheetName val="Nota II.2.2."/>
      <sheetName val="Nota II.2.3."/>
      <sheetName val="Nota II.2.4"/>
      <sheetName val="Nota II.2.5a"/>
      <sheetName val="Nota II.2.5b"/>
      <sheetName val="Nota II.2.5.c"/>
      <sheetName val="Nota II.2.5.d"/>
      <sheetName val="Nota II.2.5.e"/>
      <sheetName val="Nota II.2.5.f"/>
      <sheetName val="dopłaty"/>
      <sheetName val="Nota II.2.5.g"/>
      <sheetName val="Nota II.3.1"/>
      <sheetName val="Nota II.3.2"/>
      <sheetName val="II.3.3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B41">
            <v>8036854210.8599997</v>
          </cell>
          <cell r="C41">
            <v>257496870</v>
          </cell>
          <cell r="D41">
            <v>3925628643.48</v>
          </cell>
          <cell r="E41">
            <v>249848250.12</v>
          </cell>
          <cell r="F41">
            <v>9213535.4900000002</v>
          </cell>
          <cell r="G41">
            <v>205463209.12</v>
          </cell>
          <cell r="H41">
            <v>1200926795.3800001</v>
          </cell>
        </row>
        <row r="43">
          <cell r="B43">
            <v>33716596.439999998</v>
          </cell>
          <cell r="C43">
            <v>0</v>
          </cell>
          <cell r="D43">
            <v>10992921.779999999</v>
          </cell>
          <cell r="E43">
            <v>1651895.63</v>
          </cell>
          <cell r="F43">
            <v>0</v>
          </cell>
          <cell r="G43">
            <v>14067040.68</v>
          </cell>
          <cell r="H43">
            <v>301420299</v>
          </cell>
        </row>
        <row r="44">
          <cell r="B44">
            <v>272523859.10000002</v>
          </cell>
          <cell r="C44">
            <v>2139250.6</v>
          </cell>
          <cell r="D44">
            <v>60578616.25</v>
          </cell>
          <cell r="E44">
            <v>1247352.78</v>
          </cell>
          <cell r="F44">
            <v>8231.16</v>
          </cell>
          <cell r="G44">
            <v>10043786.33</v>
          </cell>
          <cell r="H44">
            <v>294179311.06999999</v>
          </cell>
        </row>
        <row r="45">
          <cell r="B45">
            <v>8685004.0999999996</v>
          </cell>
          <cell r="C45">
            <v>0</v>
          </cell>
          <cell r="D45">
            <v>17147955.309999999</v>
          </cell>
          <cell r="E45">
            <v>12552984.880000001</v>
          </cell>
          <cell r="F45">
            <v>0</v>
          </cell>
          <cell r="G45">
            <v>1965335.17</v>
          </cell>
          <cell r="H45">
            <v>-40351279.460000001</v>
          </cell>
        </row>
        <row r="47">
          <cell r="B47">
            <v>3082210.58</v>
          </cell>
          <cell r="C47">
            <v>0</v>
          </cell>
          <cell r="D47">
            <v>6365653.8200000003</v>
          </cell>
          <cell r="E47">
            <v>10651208.27</v>
          </cell>
          <cell r="F47">
            <v>1066044.5</v>
          </cell>
          <cell r="G47">
            <v>4298907.67</v>
          </cell>
          <cell r="H47">
            <v>0</v>
          </cell>
        </row>
        <row r="48">
          <cell r="B48">
            <v>153944945.27000001</v>
          </cell>
          <cell r="C48">
            <v>24247374.210000001</v>
          </cell>
          <cell r="D48">
            <v>40423777.509999998</v>
          </cell>
          <cell r="E48">
            <v>176016.13</v>
          </cell>
          <cell r="F48">
            <v>327929.56</v>
          </cell>
          <cell r="G48">
            <v>2528577.38</v>
          </cell>
          <cell r="H48">
            <v>252087424.49000001</v>
          </cell>
        </row>
        <row r="51">
          <cell r="B51">
            <v>43570863.060000002</v>
          </cell>
          <cell r="C51">
            <v>0</v>
          </cell>
          <cell r="D51">
            <v>1575683539.8399999</v>
          </cell>
          <cell r="E51">
            <v>199948411.78999999</v>
          </cell>
          <cell r="F51">
            <v>7883143.2400000002</v>
          </cell>
          <cell r="G51">
            <v>171977734.84</v>
          </cell>
          <cell r="H51">
            <v>0</v>
          </cell>
        </row>
        <row r="53">
          <cell r="B53">
            <v>6673143.6799999997</v>
          </cell>
          <cell r="C53">
            <v>0</v>
          </cell>
          <cell r="D53">
            <v>123512478.51000001</v>
          </cell>
          <cell r="E53">
            <v>20637938.57</v>
          </cell>
          <cell r="F53">
            <v>352325.49</v>
          </cell>
          <cell r="G53">
            <v>4747350.6500000004</v>
          </cell>
          <cell r="H53">
            <v>0</v>
          </cell>
        </row>
        <row r="54">
          <cell r="B54">
            <v>0</v>
          </cell>
          <cell r="C54">
            <v>0</v>
          </cell>
          <cell r="D54">
            <v>5254524.92</v>
          </cell>
          <cell r="E54">
            <v>418455.02</v>
          </cell>
          <cell r="F54">
            <v>0</v>
          </cell>
          <cell r="G54">
            <v>16059377.84</v>
          </cell>
          <cell r="H54">
            <v>0</v>
          </cell>
        </row>
        <row r="55">
          <cell r="B55">
            <v>0</v>
          </cell>
          <cell r="C55">
            <v>0</v>
          </cell>
          <cell r="D55">
            <v>-36225</v>
          </cell>
          <cell r="E55">
            <v>36225</v>
          </cell>
          <cell r="F55">
            <v>0</v>
          </cell>
          <cell r="G55">
            <v>0</v>
          </cell>
          <cell r="H55">
            <v>0</v>
          </cell>
        </row>
        <row r="57">
          <cell r="B57">
            <v>0</v>
          </cell>
          <cell r="C57">
            <v>0</v>
          </cell>
          <cell r="D57">
            <v>864842</v>
          </cell>
          <cell r="E57">
            <v>13594006.640000001</v>
          </cell>
          <cell r="F57">
            <v>1024108.98</v>
          </cell>
          <cell r="G57">
            <v>3341712.62</v>
          </cell>
          <cell r="H57">
            <v>0</v>
          </cell>
        </row>
        <row r="58">
          <cell r="B58">
            <v>1240.28</v>
          </cell>
          <cell r="C58">
            <v>0</v>
          </cell>
          <cell r="D58">
            <v>8800203.5299999993</v>
          </cell>
          <cell r="E58">
            <v>558215.24</v>
          </cell>
          <cell r="F58">
            <v>362183.56</v>
          </cell>
          <cell r="G58">
            <v>2852303.28</v>
          </cell>
          <cell r="H58">
            <v>0</v>
          </cell>
        </row>
        <row r="61">
          <cell r="B61">
            <v>51612497.979999997</v>
          </cell>
          <cell r="C61">
            <v>51612497.979999997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4096342.61</v>
          </cell>
        </row>
        <row r="62">
          <cell r="B62">
            <v>1107315.57</v>
          </cell>
          <cell r="C62">
            <v>1107315.57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17704.34</v>
          </cell>
        </row>
        <row r="63">
          <cell r="B63">
            <v>11223105.98</v>
          </cell>
          <cell r="C63">
            <v>11223105.98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180049.21</v>
          </cell>
        </row>
      </sheetData>
      <sheetData sheetId="12">
        <row r="23">
          <cell r="B23">
            <v>0</v>
          </cell>
        </row>
        <row r="37">
          <cell r="B37">
            <v>159794456.19</v>
          </cell>
        </row>
        <row r="39">
          <cell r="B39">
            <v>21488360.420000002</v>
          </cell>
        </row>
        <row r="40">
          <cell r="B40">
            <v>9608.41</v>
          </cell>
        </row>
        <row r="42">
          <cell r="B42">
            <v>219344.77</v>
          </cell>
        </row>
        <row r="43">
          <cell r="B43">
            <v>0</v>
          </cell>
        </row>
        <row r="46">
          <cell r="B46">
            <v>136107480.16</v>
          </cell>
        </row>
        <row r="48">
          <cell r="B48">
            <v>7365268.1299999999</v>
          </cell>
        </row>
        <row r="49">
          <cell r="B49">
            <v>2961259.49</v>
          </cell>
        </row>
        <row r="51">
          <cell r="B51">
            <v>219344.77</v>
          </cell>
        </row>
        <row r="52">
          <cell r="B52">
            <v>3326.58</v>
          </cell>
        </row>
        <row r="56">
          <cell r="B56">
            <v>0</v>
          </cell>
        </row>
        <row r="57">
          <cell r="B57">
            <v>0</v>
          </cell>
        </row>
      </sheetData>
      <sheetData sheetId="13">
        <row r="38">
          <cell r="C38">
            <v>400351.06</v>
          </cell>
          <cell r="D38">
            <v>18725336.579999998</v>
          </cell>
          <cell r="E38">
            <v>0</v>
          </cell>
        </row>
        <row r="40">
          <cell r="C40">
            <v>0</v>
          </cell>
          <cell r="D40">
            <v>9950</v>
          </cell>
          <cell r="E40">
            <v>0</v>
          </cell>
        </row>
        <row r="41">
          <cell r="C41">
            <v>39505.54</v>
          </cell>
          <cell r="D41">
            <v>20000</v>
          </cell>
          <cell r="E41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</sheetData>
      <sheetData sheetId="14"/>
      <sheetData sheetId="15">
        <row r="11">
          <cell r="I11">
            <v>0</v>
          </cell>
        </row>
        <row r="12">
          <cell r="I12">
            <v>0</v>
          </cell>
        </row>
        <row r="23">
          <cell r="B23">
            <v>0</v>
          </cell>
          <cell r="C23">
            <v>55708840.590000004</v>
          </cell>
          <cell r="D23">
            <v>0</v>
          </cell>
          <cell r="E23">
            <v>39777152.229999997</v>
          </cell>
          <cell r="F23">
            <v>0</v>
          </cell>
          <cell r="G23">
            <v>61579062.450000003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1125019.9099999999</v>
          </cell>
          <cell r="D24">
            <v>0</v>
          </cell>
          <cell r="E24">
            <v>2977728.02</v>
          </cell>
          <cell r="F24">
            <v>0</v>
          </cell>
          <cell r="G24">
            <v>15683619.029999999</v>
          </cell>
          <cell r="H24">
            <v>0</v>
          </cell>
        </row>
        <row r="25">
          <cell r="B25">
            <v>0</v>
          </cell>
          <cell r="C25">
            <v>11403155.189999999</v>
          </cell>
          <cell r="D25">
            <v>0</v>
          </cell>
          <cell r="E25">
            <v>0</v>
          </cell>
          <cell r="F25">
            <v>0</v>
          </cell>
          <cell r="G25">
            <v>12281852.34</v>
          </cell>
          <cell r="H25">
            <v>0</v>
          </cell>
        </row>
      </sheetData>
      <sheetData sheetId="16">
        <row r="17">
          <cell r="B17">
            <v>221989022.56</v>
          </cell>
          <cell r="C17">
            <v>221378879.09999999</v>
          </cell>
        </row>
      </sheetData>
      <sheetData sheetId="17">
        <row r="25">
          <cell r="B25">
            <v>0</v>
          </cell>
          <cell r="C25">
            <v>0</v>
          </cell>
        </row>
        <row r="26">
          <cell r="B26">
            <v>0</v>
          </cell>
          <cell r="C26">
            <v>0</v>
          </cell>
        </row>
        <row r="27">
          <cell r="B27">
            <v>458499.41</v>
          </cell>
          <cell r="C27">
            <v>475265.78</v>
          </cell>
        </row>
        <row r="28">
          <cell r="B28">
            <v>172000</v>
          </cell>
          <cell r="C28">
            <v>260652</v>
          </cell>
        </row>
        <row r="29">
          <cell r="B29">
            <v>18074.919999999998</v>
          </cell>
          <cell r="C29">
            <v>18074.919999999998</v>
          </cell>
        </row>
      </sheetData>
      <sheetData sheetId="18">
        <row r="141">
          <cell r="C141">
            <v>10406</v>
          </cell>
          <cell r="D141">
            <v>100</v>
          </cell>
          <cell r="E141">
            <v>520300</v>
          </cell>
          <cell r="F141">
            <v>0</v>
          </cell>
          <cell r="G141">
            <v>520300</v>
          </cell>
          <cell r="H141">
            <v>-538277.28</v>
          </cell>
          <cell r="I141">
            <v>1952544.59</v>
          </cell>
        </row>
        <row r="142">
          <cell r="C142">
            <v>657835</v>
          </cell>
          <cell r="D142">
            <v>100</v>
          </cell>
          <cell r="E142">
            <v>328917500</v>
          </cell>
          <cell r="F142">
            <v>0</v>
          </cell>
          <cell r="G142">
            <v>328917500</v>
          </cell>
          <cell r="H142">
            <v>3513025.44</v>
          </cell>
          <cell r="I142">
            <v>653780126.42999995</v>
          </cell>
        </row>
        <row r="143">
          <cell r="C143">
            <v>585616</v>
          </cell>
          <cell r="D143">
            <v>100</v>
          </cell>
          <cell r="E143">
            <v>292808000</v>
          </cell>
          <cell r="F143">
            <v>0</v>
          </cell>
          <cell r="G143">
            <v>292808000</v>
          </cell>
          <cell r="H143">
            <v>-2657164.7999999998</v>
          </cell>
          <cell r="I143">
            <v>1113791261.3900001</v>
          </cell>
        </row>
        <row r="144">
          <cell r="C144">
            <v>110982</v>
          </cell>
          <cell r="D144">
            <v>100</v>
          </cell>
          <cell r="E144">
            <v>55491000</v>
          </cell>
          <cell r="F144">
            <v>0</v>
          </cell>
          <cell r="G144">
            <v>55491000</v>
          </cell>
          <cell r="H144">
            <v>4056923.81</v>
          </cell>
          <cell r="I144">
            <v>122970477.16</v>
          </cell>
        </row>
        <row r="145">
          <cell r="C145">
            <v>154970</v>
          </cell>
          <cell r="D145">
            <v>100</v>
          </cell>
          <cell r="E145">
            <v>15497000</v>
          </cell>
          <cell r="F145">
            <v>14940590</v>
          </cell>
          <cell r="G145">
            <v>556410</v>
          </cell>
          <cell r="H145">
            <v>-8141358.2800000003</v>
          </cell>
          <cell r="I145">
            <v>556410</v>
          </cell>
        </row>
        <row r="146">
          <cell r="C146">
            <v>27345751</v>
          </cell>
          <cell r="D146">
            <v>100</v>
          </cell>
          <cell r="E146">
            <v>2734575100</v>
          </cell>
          <cell r="F146">
            <v>0</v>
          </cell>
          <cell r="G146">
            <v>2734575100</v>
          </cell>
          <cell r="H146">
            <v>15878346.630000001</v>
          </cell>
          <cell r="I146">
            <v>4626027113.75</v>
          </cell>
        </row>
        <row r="147">
          <cell r="C147">
            <v>933516</v>
          </cell>
          <cell r="D147">
            <v>100</v>
          </cell>
          <cell r="E147">
            <v>466758000</v>
          </cell>
          <cell r="F147">
            <v>0</v>
          </cell>
          <cell r="G147">
            <v>466758000</v>
          </cell>
          <cell r="H147">
            <v>418429.77</v>
          </cell>
          <cell r="I147">
            <v>688167305.41999996</v>
          </cell>
        </row>
        <row r="148">
          <cell r="C148">
            <v>10000</v>
          </cell>
          <cell r="D148">
            <v>100</v>
          </cell>
          <cell r="E148">
            <v>5000000</v>
          </cell>
          <cell r="F148">
            <v>0</v>
          </cell>
          <cell r="G148">
            <v>5000000</v>
          </cell>
          <cell r="H148">
            <v>1956359.64</v>
          </cell>
          <cell r="I148">
            <v>18916197.390000001</v>
          </cell>
        </row>
        <row r="149">
          <cell r="C149">
            <v>24601</v>
          </cell>
          <cell r="D149">
            <v>100</v>
          </cell>
          <cell r="E149">
            <v>1230050</v>
          </cell>
          <cell r="F149">
            <v>0</v>
          </cell>
          <cell r="G149">
            <v>1230050</v>
          </cell>
          <cell r="H149">
            <v>-830493.94</v>
          </cell>
          <cell r="I149">
            <v>6390832.6100000003</v>
          </cell>
        </row>
        <row r="150">
          <cell r="C150">
            <v>80500</v>
          </cell>
          <cell r="D150">
            <v>100</v>
          </cell>
          <cell r="E150">
            <v>80500000</v>
          </cell>
          <cell r="F150">
            <v>0</v>
          </cell>
          <cell r="G150">
            <v>80500000</v>
          </cell>
          <cell r="H150">
            <v>1476440.71</v>
          </cell>
          <cell r="I150">
            <v>114834323.59999999</v>
          </cell>
        </row>
        <row r="151">
          <cell r="C151">
            <v>143745</v>
          </cell>
          <cell r="D151">
            <v>100</v>
          </cell>
          <cell r="E151">
            <v>143745000</v>
          </cell>
          <cell r="F151">
            <v>0</v>
          </cell>
          <cell r="G151">
            <v>143745000</v>
          </cell>
          <cell r="H151">
            <v>6286497.29</v>
          </cell>
          <cell r="I151">
            <v>199695140.44999999</v>
          </cell>
        </row>
        <row r="152">
          <cell r="C152">
            <v>107466</v>
          </cell>
          <cell r="D152">
            <v>100</v>
          </cell>
          <cell r="E152">
            <v>107466000</v>
          </cell>
          <cell r="F152">
            <v>0</v>
          </cell>
          <cell r="G152">
            <v>107466000</v>
          </cell>
          <cell r="H152">
            <v>2719234.47</v>
          </cell>
          <cell r="I152">
            <v>118103777.56</v>
          </cell>
        </row>
        <row r="153">
          <cell r="C153">
            <v>934550</v>
          </cell>
          <cell r="D153">
            <v>100</v>
          </cell>
          <cell r="E153">
            <v>467275000</v>
          </cell>
          <cell r="F153">
            <v>0</v>
          </cell>
          <cell r="G153">
            <v>467275000</v>
          </cell>
          <cell r="H153">
            <v>7209257.0099999998</v>
          </cell>
          <cell r="I153">
            <v>1009668487.79</v>
          </cell>
        </row>
        <row r="154">
          <cell r="C154">
            <v>6600</v>
          </cell>
          <cell r="D154">
            <v>100</v>
          </cell>
          <cell r="E154">
            <v>3300000</v>
          </cell>
          <cell r="F154">
            <v>0</v>
          </cell>
          <cell r="G154">
            <v>3300000</v>
          </cell>
          <cell r="H154">
            <v>81626.149999999994</v>
          </cell>
          <cell r="I154">
            <v>4764070.03</v>
          </cell>
        </row>
        <row r="155">
          <cell r="C155">
            <v>1000</v>
          </cell>
          <cell r="D155">
            <v>100</v>
          </cell>
          <cell r="E155">
            <v>1000000</v>
          </cell>
          <cell r="F155">
            <v>0</v>
          </cell>
          <cell r="G155">
            <v>1000000</v>
          </cell>
          <cell r="H155">
            <v>-451543.54</v>
          </cell>
          <cell r="I155">
            <v>18389177.809999999</v>
          </cell>
        </row>
        <row r="156">
          <cell r="C156">
            <v>22014</v>
          </cell>
          <cell r="D156">
            <v>100</v>
          </cell>
          <cell r="E156">
            <v>22014000</v>
          </cell>
          <cell r="F156">
            <v>0</v>
          </cell>
          <cell r="G156">
            <v>22014000</v>
          </cell>
          <cell r="H156">
            <v>-10255995.800000001</v>
          </cell>
          <cell r="I156">
            <v>27049049.309999999</v>
          </cell>
        </row>
        <row r="157">
          <cell r="C157">
            <v>62965</v>
          </cell>
          <cell r="D157">
            <v>100</v>
          </cell>
          <cell r="E157">
            <v>62965000</v>
          </cell>
          <cell r="F157">
            <v>0</v>
          </cell>
          <cell r="G157">
            <v>62965000</v>
          </cell>
          <cell r="H157">
            <v>-1214695.92</v>
          </cell>
          <cell r="I157">
            <v>63373138.719999999</v>
          </cell>
        </row>
        <row r="158">
          <cell r="C158">
            <v>19383</v>
          </cell>
          <cell r="D158">
            <v>100</v>
          </cell>
          <cell r="E158">
            <v>19383000</v>
          </cell>
          <cell r="F158">
            <v>5777576.6299999999</v>
          </cell>
          <cell r="G158">
            <v>13605423.369999999</v>
          </cell>
          <cell r="H158">
            <v>-8513214.4000000004</v>
          </cell>
          <cell r="I158">
            <v>13605423.369999999</v>
          </cell>
        </row>
        <row r="159">
          <cell r="C159">
            <v>32192</v>
          </cell>
          <cell r="D159">
            <v>100</v>
          </cell>
          <cell r="E159">
            <v>32192000</v>
          </cell>
          <cell r="F159">
            <v>29649125.48</v>
          </cell>
          <cell r="G159">
            <v>2542874.52</v>
          </cell>
          <cell r="H159">
            <v>-22243213.34</v>
          </cell>
          <cell r="I159">
            <v>2542874.52</v>
          </cell>
        </row>
        <row r="160">
          <cell r="C160">
            <v>20111</v>
          </cell>
          <cell r="D160">
            <v>100</v>
          </cell>
          <cell r="E160">
            <v>20111000</v>
          </cell>
          <cell r="F160">
            <v>328280.37</v>
          </cell>
          <cell r="G160">
            <v>19782719.629999999</v>
          </cell>
          <cell r="H160">
            <v>363744.12</v>
          </cell>
          <cell r="I160">
            <v>19782719.629999999</v>
          </cell>
        </row>
        <row r="161">
          <cell r="C161">
            <v>100</v>
          </cell>
          <cell r="D161">
            <v>100</v>
          </cell>
          <cell r="E161">
            <v>50000</v>
          </cell>
          <cell r="F161">
            <v>50000</v>
          </cell>
          <cell r="G161">
            <v>0</v>
          </cell>
        </row>
        <row r="162">
          <cell r="C162">
            <v>16000</v>
          </cell>
          <cell r="D162">
            <v>40.22</v>
          </cell>
          <cell r="E162">
            <v>16000000</v>
          </cell>
          <cell r="F162">
            <v>5358833.54</v>
          </cell>
          <cell r="G162">
            <v>10641166.460000001</v>
          </cell>
          <cell r="H162">
            <v>-2584676.0499999998</v>
          </cell>
          <cell r="I162">
            <v>26458595.329999998</v>
          </cell>
        </row>
        <row r="163">
          <cell r="C163">
            <v>16862</v>
          </cell>
          <cell r="E163">
            <v>195296.65</v>
          </cell>
          <cell r="F163">
            <v>2039.3</v>
          </cell>
          <cell r="G163">
            <v>193257.35</v>
          </cell>
        </row>
        <row r="164">
          <cell r="C164">
            <v>4600</v>
          </cell>
          <cell r="D164">
            <v>100</v>
          </cell>
          <cell r="E164">
            <v>2300000</v>
          </cell>
          <cell r="F164">
            <v>0</v>
          </cell>
          <cell r="G164">
            <v>2300000</v>
          </cell>
          <cell r="H164">
            <v>-493197.76</v>
          </cell>
          <cell r="I164">
            <v>5048786.1900000004</v>
          </cell>
        </row>
        <row r="165">
          <cell r="C165">
            <v>19355</v>
          </cell>
          <cell r="D165">
            <v>100</v>
          </cell>
          <cell r="E165">
            <v>19355000</v>
          </cell>
          <cell r="F165">
            <v>8874383.8200000003</v>
          </cell>
          <cell r="G165">
            <v>10480616.18</v>
          </cell>
          <cell r="H165">
            <v>-11940616.869999999</v>
          </cell>
          <cell r="I165">
            <v>10480616.18</v>
          </cell>
        </row>
        <row r="168">
          <cell r="C168">
            <v>10406</v>
          </cell>
          <cell r="D168">
            <v>100</v>
          </cell>
          <cell r="E168">
            <v>520300</v>
          </cell>
          <cell r="F168">
            <v>0</v>
          </cell>
          <cell r="G168">
            <v>520300</v>
          </cell>
          <cell r="H168">
            <v>-338224.57</v>
          </cell>
          <cell r="I168">
            <v>2490821.87</v>
          </cell>
        </row>
        <row r="169">
          <cell r="C169">
            <v>657835</v>
          </cell>
          <cell r="D169">
            <v>100</v>
          </cell>
          <cell r="E169">
            <v>328917500</v>
          </cell>
          <cell r="F169">
            <v>0</v>
          </cell>
          <cell r="G169">
            <v>328917500</v>
          </cell>
          <cell r="H169">
            <v>11615686.130000001</v>
          </cell>
          <cell r="I169">
            <v>650682787.12</v>
          </cell>
        </row>
        <row r="170">
          <cell r="C170">
            <v>585616</v>
          </cell>
          <cell r="D170">
            <v>100</v>
          </cell>
          <cell r="E170">
            <v>292808000</v>
          </cell>
          <cell r="F170">
            <v>0</v>
          </cell>
          <cell r="G170">
            <v>292808000</v>
          </cell>
          <cell r="H170">
            <v>8517118.6300000008</v>
          </cell>
          <cell r="I170">
            <v>621836711.67999995</v>
          </cell>
        </row>
        <row r="171">
          <cell r="C171">
            <v>94982</v>
          </cell>
          <cell r="D171">
            <v>100</v>
          </cell>
          <cell r="E171">
            <v>47491000</v>
          </cell>
          <cell r="F171">
            <v>0</v>
          </cell>
          <cell r="G171">
            <v>47491000</v>
          </cell>
          <cell r="H171">
            <v>412213.68</v>
          </cell>
          <cell r="I171">
            <v>110943553.34999999</v>
          </cell>
        </row>
        <row r="172">
          <cell r="C172">
            <v>154970</v>
          </cell>
          <cell r="D172">
            <v>100</v>
          </cell>
          <cell r="E172">
            <v>15497000</v>
          </cell>
          <cell r="F172">
            <v>11249218.76</v>
          </cell>
          <cell r="G172">
            <v>4247781.24</v>
          </cell>
          <cell r="H172">
            <v>-5985957.3200000003</v>
          </cell>
          <cell r="I172">
            <v>4247781.24</v>
          </cell>
        </row>
        <row r="173">
          <cell r="C173">
            <v>4600</v>
          </cell>
          <cell r="D173">
            <v>100</v>
          </cell>
          <cell r="E173">
            <v>2300000</v>
          </cell>
          <cell r="F173">
            <v>0</v>
          </cell>
          <cell r="G173">
            <v>2300000</v>
          </cell>
          <cell r="H173">
            <v>-1461969.28</v>
          </cell>
          <cell r="I173">
            <v>5541983.9500000002</v>
          </cell>
        </row>
        <row r="174">
          <cell r="C174">
            <v>27345751</v>
          </cell>
          <cell r="D174">
            <v>100</v>
          </cell>
          <cell r="E174">
            <v>2734575100</v>
          </cell>
          <cell r="F174">
            <v>0</v>
          </cell>
          <cell r="G174">
            <v>2734575100</v>
          </cell>
          <cell r="H174">
            <v>83364299.840000004</v>
          </cell>
          <cell r="I174">
            <v>4610148767.1199999</v>
          </cell>
        </row>
        <row r="175">
          <cell r="C175">
            <v>861866</v>
          </cell>
          <cell r="D175">
            <v>100</v>
          </cell>
          <cell r="E175">
            <v>430933000</v>
          </cell>
          <cell r="F175">
            <v>0</v>
          </cell>
          <cell r="G175">
            <v>430933000</v>
          </cell>
          <cell r="H175">
            <v>463842.37</v>
          </cell>
          <cell r="I175">
            <v>652956875.64999998</v>
          </cell>
        </row>
        <row r="176">
          <cell r="C176">
            <v>10000</v>
          </cell>
          <cell r="D176">
            <v>100</v>
          </cell>
          <cell r="E176">
            <v>5000000</v>
          </cell>
          <cell r="F176">
            <v>0</v>
          </cell>
          <cell r="G176">
            <v>5000000</v>
          </cell>
          <cell r="H176">
            <v>2737887.16</v>
          </cell>
          <cell r="I176">
            <v>18259837.75</v>
          </cell>
        </row>
        <row r="177">
          <cell r="C177">
            <v>24601</v>
          </cell>
          <cell r="D177">
            <v>100</v>
          </cell>
          <cell r="E177">
            <v>1230050</v>
          </cell>
          <cell r="F177">
            <v>0</v>
          </cell>
          <cell r="G177">
            <v>1230050</v>
          </cell>
          <cell r="H177">
            <v>610675.57999999996</v>
          </cell>
          <cell r="I177">
            <v>7221326.5499999998</v>
          </cell>
        </row>
        <row r="178">
          <cell r="C178">
            <v>80500</v>
          </cell>
          <cell r="D178">
            <v>100</v>
          </cell>
          <cell r="E178">
            <v>80500000</v>
          </cell>
          <cell r="F178">
            <v>0</v>
          </cell>
          <cell r="G178">
            <v>80500000</v>
          </cell>
          <cell r="H178">
            <v>1621277.95</v>
          </cell>
          <cell r="I178">
            <v>111396912.20999999</v>
          </cell>
        </row>
        <row r="179">
          <cell r="C179">
            <v>143745</v>
          </cell>
          <cell r="D179">
            <v>100</v>
          </cell>
          <cell r="E179">
            <v>143745000</v>
          </cell>
          <cell r="F179">
            <v>0</v>
          </cell>
          <cell r="G179">
            <v>143745000</v>
          </cell>
          <cell r="H179">
            <v>4238806.0599999996</v>
          </cell>
          <cell r="I179">
            <v>192333182.16</v>
          </cell>
        </row>
        <row r="180">
          <cell r="C180">
            <v>100266</v>
          </cell>
          <cell r="D180">
            <v>100</v>
          </cell>
          <cell r="E180">
            <v>100266000</v>
          </cell>
          <cell r="F180">
            <v>0</v>
          </cell>
          <cell r="G180">
            <v>100266000</v>
          </cell>
          <cell r="H180">
            <v>850845.98</v>
          </cell>
          <cell r="I180">
            <v>108184543.09</v>
          </cell>
        </row>
        <row r="181">
          <cell r="C181">
            <v>934550</v>
          </cell>
          <cell r="D181">
            <v>100</v>
          </cell>
          <cell r="E181">
            <v>467275000</v>
          </cell>
          <cell r="F181">
            <v>0</v>
          </cell>
          <cell r="G181">
            <v>467275000</v>
          </cell>
          <cell r="H181">
            <v>10230452.550000001</v>
          </cell>
          <cell r="I181">
            <v>1002459230.78</v>
          </cell>
        </row>
        <row r="182">
          <cell r="C182">
            <v>6600</v>
          </cell>
          <cell r="D182">
            <v>100</v>
          </cell>
          <cell r="E182">
            <v>3300000</v>
          </cell>
          <cell r="F182">
            <v>0</v>
          </cell>
          <cell r="G182">
            <v>3300000</v>
          </cell>
          <cell r="H182">
            <v>144758.97</v>
          </cell>
          <cell r="I182">
            <v>4767094.88</v>
          </cell>
        </row>
        <row r="183">
          <cell r="C183">
            <v>1000</v>
          </cell>
          <cell r="D183">
            <v>100</v>
          </cell>
          <cell r="E183">
            <v>1000000</v>
          </cell>
          <cell r="F183">
            <v>0</v>
          </cell>
          <cell r="G183">
            <v>1000000</v>
          </cell>
          <cell r="H183">
            <v>768328.74</v>
          </cell>
          <cell r="I183">
            <v>18840721.350000001</v>
          </cell>
        </row>
        <row r="184">
          <cell r="C184">
            <v>22014</v>
          </cell>
          <cell r="D184">
            <v>100</v>
          </cell>
          <cell r="E184">
            <v>22014000</v>
          </cell>
          <cell r="F184">
            <v>1558628.21</v>
          </cell>
          <cell r="G184">
            <v>20455371.789999999</v>
          </cell>
          <cell r="H184">
            <v>-3107829.42</v>
          </cell>
          <cell r="I184">
            <v>20455371.789999999</v>
          </cell>
        </row>
        <row r="185">
          <cell r="C185">
            <v>62965</v>
          </cell>
          <cell r="D185">
            <v>100</v>
          </cell>
          <cell r="E185">
            <v>62965000</v>
          </cell>
          <cell r="F185">
            <v>0</v>
          </cell>
          <cell r="G185">
            <v>62965000</v>
          </cell>
          <cell r="H185">
            <v>-154072.28</v>
          </cell>
          <cell r="I185">
            <v>64572504.640000001</v>
          </cell>
        </row>
        <row r="186">
          <cell r="C186">
            <v>19355</v>
          </cell>
          <cell r="D186">
            <v>100</v>
          </cell>
          <cell r="E186">
            <v>19355000</v>
          </cell>
          <cell r="F186">
            <v>12943648.4</v>
          </cell>
          <cell r="G186">
            <v>6411351.5999999996</v>
          </cell>
          <cell r="H186">
            <v>-13098570.359999999</v>
          </cell>
          <cell r="I186">
            <v>6411351.5999999996</v>
          </cell>
        </row>
        <row r="187">
          <cell r="C187">
            <v>17883</v>
          </cell>
          <cell r="D187">
            <v>100</v>
          </cell>
          <cell r="E187">
            <v>17883000</v>
          </cell>
          <cell r="F187">
            <v>6349082.6900000004</v>
          </cell>
          <cell r="G187">
            <v>11533917.310000001</v>
          </cell>
          <cell r="H187">
            <v>-12038796.4</v>
          </cell>
          <cell r="I187">
            <v>11533917.310000001</v>
          </cell>
        </row>
        <row r="188">
          <cell r="C188">
            <v>26692</v>
          </cell>
          <cell r="D188">
            <v>100</v>
          </cell>
          <cell r="E188">
            <v>26692000</v>
          </cell>
          <cell r="F188">
            <v>24405712.620000001</v>
          </cell>
          <cell r="G188">
            <v>2286287.38</v>
          </cell>
          <cell r="H188">
            <v>-20650023.23</v>
          </cell>
          <cell r="I188">
            <v>2286287.38</v>
          </cell>
        </row>
        <row r="189">
          <cell r="C189">
            <v>20111</v>
          </cell>
          <cell r="D189">
            <v>100</v>
          </cell>
          <cell r="E189">
            <v>20111000</v>
          </cell>
          <cell r="F189">
            <v>692024.49</v>
          </cell>
          <cell r="G189">
            <v>19418975.510000002</v>
          </cell>
          <cell r="H189">
            <v>18657.38</v>
          </cell>
          <cell r="I189">
            <v>19418975.510000002</v>
          </cell>
        </row>
        <row r="190">
          <cell r="C190">
            <v>100</v>
          </cell>
          <cell r="D190">
            <v>100</v>
          </cell>
          <cell r="E190">
            <v>50000</v>
          </cell>
          <cell r="F190">
            <v>50000</v>
          </cell>
          <cell r="G190">
            <v>0</v>
          </cell>
        </row>
        <row r="191">
          <cell r="C191">
            <v>16000</v>
          </cell>
          <cell r="D191">
            <v>40.22</v>
          </cell>
          <cell r="E191">
            <v>16000000</v>
          </cell>
          <cell r="F191">
            <v>4319323.78</v>
          </cell>
          <cell r="G191">
            <v>11680676.220000001</v>
          </cell>
          <cell r="H191">
            <v>-2398993.0699999998</v>
          </cell>
          <cell r="I191">
            <v>29043271.379999999</v>
          </cell>
        </row>
        <row r="192">
          <cell r="C192">
            <v>8630</v>
          </cell>
          <cell r="E192">
            <v>182054.85</v>
          </cell>
          <cell r="F192">
            <v>11423.5</v>
          </cell>
          <cell r="G192">
            <v>170631.35</v>
          </cell>
        </row>
      </sheetData>
      <sheetData sheetId="19"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C27">
            <v>1296727278.25</v>
          </cell>
          <cell r="D27">
            <v>793346573.23000002</v>
          </cell>
          <cell r="E27">
            <v>13144817.84</v>
          </cell>
          <cell r="F27">
            <v>753255811.95000005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C29">
            <v>413584512.64999998</v>
          </cell>
          <cell r="D29">
            <v>456832757.82999998</v>
          </cell>
          <cell r="E29">
            <v>2117783.2999999998</v>
          </cell>
          <cell r="F29">
            <v>433614963.69</v>
          </cell>
        </row>
      </sheetData>
      <sheetData sheetId="20"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</row>
        <row r="52">
          <cell r="C52">
            <v>5790000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212160526</v>
          </cell>
          <cell r="D53">
            <v>13915678.800000001</v>
          </cell>
          <cell r="E53">
            <v>7018486.4699999997</v>
          </cell>
          <cell r="F53">
            <v>19110993.329999998</v>
          </cell>
        </row>
        <row r="54">
          <cell r="C54">
            <v>1678057</v>
          </cell>
          <cell r="D54">
            <v>0</v>
          </cell>
          <cell r="E54">
            <v>0</v>
          </cell>
          <cell r="F54">
            <v>0</v>
          </cell>
        </row>
        <row r="55">
          <cell r="C55">
            <v>3874126484.3600001</v>
          </cell>
          <cell r="D55">
            <v>1137726</v>
          </cell>
          <cell r="E55">
            <v>0</v>
          </cell>
          <cell r="F55">
            <v>3844435970.8600001</v>
          </cell>
        </row>
        <row r="56">
          <cell r="C56">
            <v>134038848.48999999</v>
          </cell>
          <cell r="D56">
            <v>183744770.05000001</v>
          </cell>
          <cell r="E56">
            <v>7624213.8600000003</v>
          </cell>
          <cell r="F56">
            <v>20421979.640000001</v>
          </cell>
        </row>
        <row r="57">
          <cell r="C57">
            <v>28157341.059999999</v>
          </cell>
          <cell r="D57">
            <v>2692754.88</v>
          </cell>
          <cell r="E57">
            <v>4154406.85</v>
          </cell>
          <cell r="F57">
            <v>2732732.17</v>
          </cell>
        </row>
        <row r="58">
          <cell r="C58">
            <v>1124845</v>
          </cell>
          <cell r="D58">
            <v>619702</v>
          </cell>
          <cell r="E58">
            <v>0</v>
          </cell>
          <cell r="F58">
            <v>452494.8</v>
          </cell>
        </row>
        <row r="59">
          <cell r="C59">
            <v>49837402.840000004</v>
          </cell>
          <cell r="D59">
            <v>30357372.140000001</v>
          </cell>
          <cell r="E59">
            <v>147000</v>
          </cell>
          <cell r="F59">
            <v>3592221.43</v>
          </cell>
        </row>
        <row r="60">
          <cell r="C60">
            <v>913647038.90999997</v>
          </cell>
          <cell r="D60">
            <v>122247930.28</v>
          </cell>
          <cell r="E60">
            <v>14434412.51</v>
          </cell>
          <cell r="F60">
            <v>159518596.83000001</v>
          </cell>
        </row>
      </sheetData>
      <sheetData sheetId="21"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1">
          <cell r="B31">
            <v>17578.400000000023</v>
          </cell>
          <cell r="C31">
            <v>14725.380000000001</v>
          </cell>
        </row>
        <row r="32">
          <cell r="B32">
            <v>21857.9</v>
          </cell>
          <cell r="C32">
            <v>19520.22</v>
          </cell>
        </row>
        <row r="33">
          <cell r="B33">
            <v>111082.7</v>
          </cell>
          <cell r="C33">
            <v>113164.35</v>
          </cell>
        </row>
        <row r="35">
          <cell r="B35">
            <v>62305.67</v>
          </cell>
          <cell r="C35">
            <v>83982.26</v>
          </cell>
        </row>
        <row r="36">
          <cell r="B36">
            <v>24686.62</v>
          </cell>
          <cell r="C36">
            <v>63829.7</v>
          </cell>
        </row>
        <row r="37">
          <cell r="B37">
            <v>1038.57</v>
          </cell>
          <cell r="C37">
            <v>93332.91</v>
          </cell>
        </row>
      </sheetData>
      <sheetData sheetId="22"/>
      <sheetData sheetId="23"/>
      <sheetData sheetId="24">
        <row r="26">
          <cell r="B26">
            <v>37351171.490000002</v>
          </cell>
          <cell r="C26">
            <v>540476267.74000001</v>
          </cell>
        </row>
        <row r="27">
          <cell r="B27">
            <v>0</v>
          </cell>
          <cell r="C27">
            <v>0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</sheetData>
      <sheetData sheetId="25">
        <row r="47">
          <cell r="C47">
            <v>0</v>
          </cell>
          <cell r="D47">
            <v>0</v>
          </cell>
        </row>
        <row r="48">
          <cell r="C48">
            <v>10000</v>
          </cell>
          <cell r="D48">
            <v>10000</v>
          </cell>
        </row>
        <row r="49">
          <cell r="C49">
            <v>0</v>
          </cell>
          <cell r="D49">
            <v>0</v>
          </cell>
        </row>
        <row r="50">
          <cell r="C50">
            <v>2861655820</v>
          </cell>
          <cell r="D50">
            <v>2861073498</v>
          </cell>
        </row>
        <row r="51">
          <cell r="C51">
            <v>0</v>
          </cell>
          <cell r="D51">
            <v>0</v>
          </cell>
        </row>
        <row r="52">
          <cell r="C52">
            <v>0</v>
          </cell>
          <cell r="D52">
            <v>0</v>
          </cell>
        </row>
        <row r="53">
          <cell r="C53">
            <v>141721.16</v>
          </cell>
          <cell r="D53">
            <v>111939.48</v>
          </cell>
        </row>
        <row r="54">
          <cell r="C54">
            <v>381474</v>
          </cell>
          <cell r="D54">
            <v>170969</v>
          </cell>
        </row>
        <row r="55">
          <cell r="C55">
            <v>335770076.69999999</v>
          </cell>
          <cell r="D55">
            <v>366586489.81999999</v>
          </cell>
        </row>
      </sheetData>
      <sheetData sheetId="26">
        <row r="42">
          <cell r="B42">
            <v>0</v>
          </cell>
          <cell r="C42">
            <v>0</v>
          </cell>
        </row>
        <row r="43">
          <cell r="B43">
            <v>0</v>
          </cell>
          <cell r="C43">
            <v>0</v>
          </cell>
        </row>
        <row r="44">
          <cell r="B44">
            <v>74472.479999999996</v>
          </cell>
          <cell r="C44">
            <v>148958.04999999999</v>
          </cell>
        </row>
        <row r="45">
          <cell r="B45">
            <v>0</v>
          </cell>
          <cell r="C45">
            <v>0</v>
          </cell>
        </row>
        <row r="46">
          <cell r="B46">
            <v>50611.92</v>
          </cell>
          <cell r="C46">
            <v>415239.57</v>
          </cell>
        </row>
        <row r="47">
          <cell r="B47">
            <v>647.74</v>
          </cell>
          <cell r="C47">
            <v>328.72</v>
          </cell>
        </row>
        <row r="48">
          <cell r="B48">
            <v>6501.07</v>
          </cell>
          <cell r="C48">
            <v>3098.88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51">
          <cell r="B51">
            <v>233049.13</v>
          </cell>
          <cell r="C51">
            <v>203901.92</v>
          </cell>
        </row>
        <row r="53">
          <cell r="B53">
            <v>0</v>
          </cell>
          <cell r="C53">
            <v>0</v>
          </cell>
        </row>
        <row r="54">
          <cell r="B54">
            <v>2782359.09</v>
          </cell>
          <cell r="C54">
            <v>4910258.95</v>
          </cell>
        </row>
        <row r="55">
          <cell r="B55">
            <v>22941.7</v>
          </cell>
          <cell r="C55">
            <v>30179.47</v>
          </cell>
        </row>
        <row r="56">
          <cell r="B56">
            <v>0</v>
          </cell>
          <cell r="C56">
            <v>0</v>
          </cell>
        </row>
        <row r="57">
          <cell r="B57">
            <v>13689162.470000001</v>
          </cell>
          <cell r="C57">
            <v>19305818.780000001</v>
          </cell>
        </row>
        <row r="58">
          <cell r="B58">
            <v>33000.720000000001</v>
          </cell>
          <cell r="C58">
            <v>20100.54</v>
          </cell>
        </row>
        <row r="59">
          <cell r="B59">
            <v>13700439.32</v>
          </cell>
          <cell r="C59">
            <v>14003464.35</v>
          </cell>
        </row>
        <row r="60">
          <cell r="B60">
            <v>102383.82</v>
          </cell>
          <cell r="C60">
            <v>110757.5</v>
          </cell>
        </row>
        <row r="61">
          <cell r="B61">
            <v>0</v>
          </cell>
          <cell r="C61">
            <v>0</v>
          </cell>
        </row>
        <row r="62">
          <cell r="B62">
            <v>1038822.07</v>
          </cell>
          <cell r="C62">
            <v>236281.02</v>
          </cell>
        </row>
      </sheetData>
      <sheetData sheetId="27">
        <row r="62">
          <cell r="B62">
            <v>101236666.84999999</v>
          </cell>
          <cell r="C62">
            <v>104996536.53</v>
          </cell>
        </row>
        <row r="63">
          <cell r="B63">
            <v>4723024.62</v>
          </cell>
          <cell r="C63">
            <v>0</v>
          </cell>
        </row>
        <row r="64">
          <cell r="B64">
            <v>14733729.68</v>
          </cell>
          <cell r="C64">
            <v>9589002.0199999996</v>
          </cell>
        </row>
        <row r="65">
          <cell r="B65">
            <v>816385.42</v>
          </cell>
          <cell r="C65">
            <v>910999.24</v>
          </cell>
        </row>
        <row r="66">
          <cell r="B66">
            <v>297476.03000000003</v>
          </cell>
          <cell r="C66">
            <v>132056.22</v>
          </cell>
        </row>
        <row r="67">
          <cell r="B67">
            <v>0</v>
          </cell>
          <cell r="C67">
            <v>0</v>
          </cell>
        </row>
        <row r="68">
          <cell r="B68">
            <v>20169287.199999999</v>
          </cell>
          <cell r="C68">
            <v>504217.1</v>
          </cell>
        </row>
        <row r="70">
          <cell r="B70">
            <v>0</v>
          </cell>
          <cell r="C70">
            <v>0</v>
          </cell>
        </row>
        <row r="71">
          <cell r="B71">
            <v>0</v>
          </cell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</sheetData>
      <sheetData sheetId="28">
        <row r="19">
          <cell r="C19">
            <v>222440180.53</v>
          </cell>
          <cell r="D19">
            <v>210903390.72999999</v>
          </cell>
        </row>
      </sheetData>
      <sheetData sheetId="29">
        <row r="17">
          <cell r="C17">
            <v>22121025.219999999</v>
          </cell>
          <cell r="D17">
            <v>27137596.649999999</v>
          </cell>
        </row>
      </sheetData>
      <sheetData sheetId="30">
        <row r="33">
          <cell r="B33">
            <v>4779030942.3999996</v>
          </cell>
          <cell r="F33">
            <v>27360593.91</v>
          </cell>
          <cell r="H33">
            <v>0</v>
          </cell>
        </row>
        <row r="35">
          <cell r="B35">
            <v>141792737.44999999</v>
          </cell>
          <cell r="F35">
            <v>0</v>
          </cell>
          <cell r="H35">
            <v>0</v>
          </cell>
        </row>
        <row r="36">
          <cell r="B36">
            <v>0</v>
          </cell>
          <cell r="F36">
            <v>0</v>
          </cell>
          <cell r="H36">
            <v>0</v>
          </cell>
        </row>
        <row r="37">
          <cell r="B37">
            <v>0</v>
          </cell>
          <cell r="F37">
            <v>0</v>
          </cell>
          <cell r="H37">
            <v>0</v>
          </cell>
        </row>
        <row r="40">
          <cell r="B40">
            <v>64980829.140000001</v>
          </cell>
          <cell r="F40">
            <v>2977728.02</v>
          </cell>
          <cell r="H40">
            <v>0</v>
          </cell>
        </row>
        <row r="41">
          <cell r="B41">
            <v>22175433.199999999</v>
          </cell>
          <cell r="F41">
            <v>21452.55</v>
          </cell>
          <cell r="H41">
            <v>0</v>
          </cell>
        </row>
        <row r="42">
          <cell r="B42">
            <v>0</v>
          </cell>
          <cell r="F42">
            <v>0</v>
          </cell>
          <cell r="H42">
            <v>0</v>
          </cell>
        </row>
        <row r="43">
          <cell r="B43">
            <v>0</v>
          </cell>
          <cell r="F43">
            <v>0</v>
          </cell>
          <cell r="H43">
            <v>0</v>
          </cell>
        </row>
        <row r="44">
          <cell r="B44">
            <v>0</v>
          </cell>
          <cell r="F44">
            <v>0</v>
          </cell>
          <cell r="H44">
            <v>0</v>
          </cell>
        </row>
      </sheetData>
      <sheetData sheetId="31">
        <row r="31">
          <cell r="B31">
            <v>6922127.3200000003</v>
          </cell>
          <cell r="C31">
            <v>5121508.37</v>
          </cell>
        </row>
        <row r="32">
          <cell r="B32">
            <v>76548232.840000004</v>
          </cell>
          <cell r="C32">
            <v>65680316.659999996</v>
          </cell>
        </row>
        <row r="33">
          <cell r="B33">
            <v>129.99</v>
          </cell>
          <cell r="C33">
            <v>129.99</v>
          </cell>
        </row>
        <row r="36">
          <cell r="B36">
            <v>277892281.25</v>
          </cell>
          <cell r="C36">
            <v>290703445.32999998</v>
          </cell>
        </row>
        <row r="37">
          <cell r="B37">
            <v>276748902.56</v>
          </cell>
          <cell r="C37">
            <v>288562897.55000001</v>
          </cell>
        </row>
        <row r="38">
          <cell r="B38">
            <v>7797719.25</v>
          </cell>
          <cell r="C38">
            <v>6452006.1200000001</v>
          </cell>
        </row>
        <row r="39">
          <cell r="B39">
            <v>217631296.82999998</v>
          </cell>
          <cell r="C39">
            <v>256191204.72999999</v>
          </cell>
        </row>
        <row r="40">
          <cell r="B40">
            <v>22270</v>
          </cell>
          <cell r="C40">
            <v>22270</v>
          </cell>
        </row>
        <row r="41">
          <cell r="B41">
            <v>95514306.040000007</v>
          </cell>
          <cell r="C41">
            <v>115691329.16</v>
          </cell>
        </row>
        <row r="42">
          <cell r="B42">
            <v>2863.66</v>
          </cell>
          <cell r="C42">
            <v>6889.36</v>
          </cell>
        </row>
      </sheetData>
      <sheetData sheetId="32"/>
      <sheetData sheetId="33"/>
      <sheetData sheetId="34"/>
      <sheetData sheetId="35"/>
      <sheetData sheetId="36">
        <row r="61">
          <cell r="C61">
            <v>121961043.48999999</v>
          </cell>
          <cell r="D61">
            <v>77079449.689999998</v>
          </cell>
        </row>
        <row r="62">
          <cell r="C62">
            <v>307155235.25</v>
          </cell>
          <cell r="D62">
            <v>250411539.68000001</v>
          </cell>
        </row>
        <row r="63">
          <cell r="C63">
            <v>15464326.23</v>
          </cell>
          <cell r="D63">
            <v>64462030.5</v>
          </cell>
        </row>
        <row r="64">
          <cell r="C64">
            <v>0</v>
          </cell>
          <cell r="D64">
            <v>0</v>
          </cell>
        </row>
        <row r="65">
          <cell r="C65">
            <v>4596264.74</v>
          </cell>
          <cell r="D65">
            <v>6106295.6500000004</v>
          </cell>
        </row>
        <row r="66">
          <cell r="C66">
            <v>0</v>
          </cell>
          <cell r="D66">
            <v>0</v>
          </cell>
        </row>
        <row r="67">
          <cell r="C67">
            <v>4294624.18</v>
          </cell>
          <cell r="D67">
            <v>384070.53</v>
          </cell>
        </row>
        <row r="68">
          <cell r="C68">
            <v>4221095.2</v>
          </cell>
          <cell r="D68">
            <v>3499975.44</v>
          </cell>
        </row>
        <row r="69">
          <cell r="C69">
            <v>60656.69</v>
          </cell>
          <cell r="D69">
            <v>219338.29</v>
          </cell>
        </row>
        <row r="70">
          <cell r="C70">
            <v>0</v>
          </cell>
          <cell r="D70">
            <v>0</v>
          </cell>
        </row>
        <row r="71">
          <cell r="C71">
            <v>0</v>
          </cell>
          <cell r="D71">
            <v>0</v>
          </cell>
        </row>
        <row r="72">
          <cell r="C72">
            <v>0</v>
          </cell>
          <cell r="D72">
            <v>0</v>
          </cell>
        </row>
        <row r="75">
          <cell r="C75">
            <v>1257451671.6099999</v>
          </cell>
          <cell r="D75">
            <v>1181834828.5</v>
          </cell>
        </row>
        <row r="76">
          <cell r="C76">
            <v>28276687.59</v>
          </cell>
          <cell r="D76">
            <v>25218790.199999999</v>
          </cell>
        </row>
        <row r="77">
          <cell r="C77">
            <v>587176154.47000003</v>
          </cell>
          <cell r="D77">
            <v>560067165.5</v>
          </cell>
        </row>
        <row r="78">
          <cell r="C78">
            <v>1450253.35</v>
          </cell>
          <cell r="D78">
            <v>374268</v>
          </cell>
        </row>
        <row r="79">
          <cell r="C79">
            <v>-572139.39</v>
          </cell>
          <cell r="D79">
            <v>0</v>
          </cell>
        </row>
        <row r="80">
          <cell r="C80">
            <v>95163409.120000005</v>
          </cell>
          <cell r="D80">
            <v>91114046.390000001</v>
          </cell>
        </row>
        <row r="81">
          <cell r="C81">
            <v>87035211.659999996</v>
          </cell>
          <cell r="D81">
            <v>129801557.58000001</v>
          </cell>
        </row>
        <row r="83">
          <cell r="C83">
            <v>6314034865</v>
          </cell>
          <cell r="D83">
            <v>6145805668</v>
          </cell>
        </row>
        <row r="84">
          <cell r="C84">
            <v>974817277.87</v>
          </cell>
          <cell r="D84">
            <v>1015713157.74</v>
          </cell>
        </row>
        <row r="86">
          <cell r="C86">
            <v>2716724034.0599999</v>
          </cell>
          <cell r="D86">
            <v>3320773994.6700001</v>
          </cell>
        </row>
        <row r="87">
          <cell r="C87">
            <v>2278936395</v>
          </cell>
          <cell r="D87">
            <v>2543665130</v>
          </cell>
        </row>
        <row r="89">
          <cell r="C89">
            <v>123024665.55</v>
          </cell>
          <cell r="D89">
            <v>370705354.39999998</v>
          </cell>
        </row>
        <row r="90">
          <cell r="C90">
            <v>0</v>
          </cell>
          <cell r="D90">
            <v>0</v>
          </cell>
        </row>
        <row r="91">
          <cell r="C91">
            <v>0</v>
          </cell>
          <cell r="D91">
            <v>37443.14</v>
          </cell>
        </row>
        <row r="92">
          <cell r="C92">
            <v>0</v>
          </cell>
          <cell r="D92">
            <v>0</v>
          </cell>
        </row>
        <row r="93">
          <cell r="C93">
            <v>16941538.359999999</v>
          </cell>
          <cell r="D93">
            <v>10145021.300000001</v>
          </cell>
        </row>
        <row r="94">
          <cell r="C94">
            <v>9244291.1600000001</v>
          </cell>
          <cell r="D94">
            <v>12588741.199999999</v>
          </cell>
        </row>
        <row r="95">
          <cell r="C95">
            <v>96046299.430000007</v>
          </cell>
          <cell r="D95">
            <v>98528034.25</v>
          </cell>
        </row>
        <row r="96">
          <cell r="C96">
            <v>57039401.170000002</v>
          </cell>
          <cell r="D96">
            <v>61844474.719999999</v>
          </cell>
        </row>
        <row r="97">
          <cell r="C97">
            <v>59259761.280000001</v>
          </cell>
          <cell r="D97">
            <v>47896137.509999998</v>
          </cell>
        </row>
        <row r="98">
          <cell r="C98">
            <v>20445226.620000001</v>
          </cell>
          <cell r="D98">
            <v>16990626.649999999</v>
          </cell>
        </row>
        <row r="99">
          <cell r="C99">
            <v>0</v>
          </cell>
          <cell r="D99">
            <v>74740.399999999994</v>
          </cell>
        </row>
        <row r="100">
          <cell r="C100">
            <v>7845700.5199999996</v>
          </cell>
          <cell r="D100">
            <v>7319038.9400000004</v>
          </cell>
        </row>
        <row r="101">
          <cell r="C101">
            <v>328708940.94</v>
          </cell>
          <cell r="D101">
            <v>685388394.13999999</v>
          </cell>
        </row>
        <row r="102">
          <cell r="C102">
            <v>50315671.960000001</v>
          </cell>
          <cell r="D102">
            <v>176216129.88999999</v>
          </cell>
        </row>
      </sheetData>
      <sheetData sheetId="37">
        <row r="26">
          <cell r="C26">
            <v>155076057.38999999</v>
          </cell>
          <cell r="D26">
            <v>108934720.12</v>
          </cell>
        </row>
        <row r="27">
          <cell r="C27">
            <v>16295911.75</v>
          </cell>
          <cell r="D27">
            <v>16036868.199999999</v>
          </cell>
        </row>
        <row r="28">
          <cell r="C28">
            <v>705570617.76999998</v>
          </cell>
          <cell r="D28">
            <v>635964537.64999998</v>
          </cell>
        </row>
        <row r="29">
          <cell r="C29">
            <v>5457165.3099999996</v>
          </cell>
          <cell r="D29">
            <v>6078481.8200000003</v>
          </cell>
        </row>
        <row r="30">
          <cell r="C30">
            <v>417278.66</v>
          </cell>
          <cell r="D30">
            <v>628170.81999999995</v>
          </cell>
        </row>
        <row r="31">
          <cell r="C31">
            <v>1361307.38</v>
          </cell>
          <cell r="D31">
            <v>1716613.73</v>
          </cell>
        </row>
        <row r="32">
          <cell r="C32">
            <v>179200.12</v>
          </cell>
          <cell r="D32">
            <v>142940.9</v>
          </cell>
        </row>
        <row r="33">
          <cell r="C33">
            <v>6090907.54</v>
          </cell>
          <cell r="D33">
            <v>5920107.9800000004</v>
          </cell>
        </row>
        <row r="34">
          <cell r="C34">
            <v>16491864</v>
          </cell>
          <cell r="D34">
            <v>28189611.239999998</v>
          </cell>
        </row>
        <row r="35">
          <cell r="C35">
            <v>33344.400000000001</v>
          </cell>
          <cell r="D35">
            <v>19443.32</v>
          </cell>
        </row>
      </sheetData>
      <sheetData sheetId="38">
        <row r="36">
          <cell r="C36">
            <v>47010596.240000002</v>
          </cell>
          <cell r="D36">
            <v>40451006.039999999</v>
          </cell>
        </row>
        <row r="37">
          <cell r="C37">
            <v>17992569.370000001</v>
          </cell>
          <cell r="D37">
            <v>228958.72</v>
          </cell>
        </row>
        <row r="38">
          <cell r="C38">
            <v>586352548.5</v>
          </cell>
          <cell r="D38">
            <v>482775899.25999999</v>
          </cell>
        </row>
        <row r="39">
          <cell r="C39">
            <v>891.56</v>
          </cell>
          <cell r="D39">
            <v>55322.91</v>
          </cell>
        </row>
        <row r="41">
          <cell r="C41">
            <v>1333898.42</v>
          </cell>
          <cell r="D41">
            <v>1088838.72</v>
          </cell>
        </row>
        <row r="42">
          <cell r="C42">
            <v>0</v>
          </cell>
          <cell r="D42">
            <v>0</v>
          </cell>
        </row>
        <row r="43">
          <cell r="C43">
            <v>87442107.980000004</v>
          </cell>
          <cell r="D43">
            <v>-22171214.640000001</v>
          </cell>
        </row>
        <row r="44">
          <cell r="C44">
            <v>69465.820000000007</v>
          </cell>
          <cell r="D44">
            <v>0</v>
          </cell>
        </row>
        <row r="45">
          <cell r="C45">
            <v>2406281.34</v>
          </cell>
          <cell r="D45">
            <v>1428120.18</v>
          </cell>
        </row>
        <row r="46">
          <cell r="C46">
            <v>173678508.16</v>
          </cell>
          <cell r="D46">
            <v>512409029.06</v>
          </cell>
        </row>
        <row r="47">
          <cell r="C47">
            <v>473239145.08999997</v>
          </cell>
          <cell r="D47">
            <v>3951552253.9899998</v>
          </cell>
        </row>
        <row r="48">
          <cell r="C48">
            <v>609159</v>
          </cell>
          <cell r="D48">
            <v>180049.21</v>
          </cell>
        </row>
        <row r="49">
          <cell r="C49">
            <v>0</v>
          </cell>
          <cell r="D49">
            <v>240323.12</v>
          </cell>
        </row>
        <row r="50">
          <cell r="C50">
            <v>19554632.949999999</v>
          </cell>
          <cell r="D50">
            <v>53052044.280000001</v>
          </cell>
        </row>
      </sheetData>
      <sheetData sheetId="39">
        <row r="33">
          <cell r="C33">
            <v>0</v>
          </cell>
          <cell r="D33">
            <v>0</v>
          </cell>
        </row>
        <row r="34">
          <cell r="C34">
            <v>916765351.44000006</v>
          </cell>
          <cell r="D34">
            <v>1065099826.25</v>
          </cell>
        </row>
        <row r="35">
          <cell r="C35">
            <v>3840922.78</v>
          </cell>
          <cell r="D35">
            <v>1801066.25</v>
          </cell>
        </row>
        <row r="37">
          <cell r="C37">
            <v>33443.22</v>
          </cell>
          <cell r="D37">
            <v>17917.13</v>
          </cell>
        </row>
        <row r="38">
          <cell r="C38">
            <v>2994566.03</v>
          </cell>
          <cell r="D38">
            <v>2977728.02</v>
          </cell>
        </row>
        <row r="39">
          <cell r="C39">
            <v>323084302.58999997</v>
          </cell>
          <cell r="D39">
            <v>605313223.98000002</v>
          </cell>
        </row>
        <row r="40">
          <cell r="C40">
            <v>739443.36</v>
          </cell>
          <cell r="D40">
            <v>0</v>
          </cell>
        </row>
        <row r="42">
          <cell r="C42">
            <v>6943.45</v>
          </cell>
          <cell r="D42">
            <v>4715.71</v>
          </cell>
        </row>
        <row r="43">
          <cell r="C43">
            <v>511500898.73000002</v>
          </cell>
          <cell r="D43">
            <v>266678234.84</v>
          </cell>
        </row>
        <row r="44">
          <cell r="C44">
            <v>25875131.219999999</v>
          </cell>
          <cell r="D44">
            <v>18039686.800000001</v>
          </cell>
        </row>
        <row r="45">
          <cell r="C45">
            <v>0</v>
          </cell>
          <cell r="D45">
            <v>0</v>
          </cell>
        </row>
        <row r="46">
          <cell r="C46">
            <v>48689700.060000002</v>
          </cell>
          <cell r="D46">
            <v>170267253.52000001</v>
          </cell>
        </row>
      </sheetData>
      <sheetData sheetId="40">
        <row r="47">
          <cell r="C47">
            <v>5769849.6500000004</v>
          </cell>
          <cell r="D47">
            <v>1228754.68</v>
          </cell>
        </row>
        <row r="48">
          <cell r="C48">
            <v>0</v>
          </cell>
          <cell r="D48">
            <v>0</v>
          </cell>
        </row>
        <row r="50">
          <cell r="C50">
            <v>63745032.090000004</v>
          </cell>
          <cell r="D50">
            <v>144621572.99000001</v>
          </cell>
        </row>
        <row r="51">
          <cell r="C51">
            <v>61234373.729999997</v>
          </cell>
          <cell r="D51">
            <v>12254587.199999999</v>
          </cell>
        </row>
        <row r="53">
          <cell r="C53">
            <v>17831.41</v>
          </cell>
          <cell r="D53">
            <v>2.15</v>
          </cell>
        </row>
        <row r="54">
          <cell r="C54">
            <v>65901658.210000001</v>
          </cell>
          <cell r="D54">
            <v>130294043.79000001</v>
          </cell>
        </row>
        <row r="55">
          <cell r="C55">
            <v>43655393.240000002</v>
          </cell>
          <cell r="D55">
            <v>0</v>
          </cell>
        </row>
        <row r="56">
          <cell r="C56">
            <v>0</v>
          </cell>
          <cell r="D56">
            <v>0</v>
          </cell>
        </row>
        <row r="57">
          <cell r="C57">
            <v>620708.32999999996</v>
          </cell>
          <cell r="D57">
            <v>982082.35</v>
          </cell>
        </row>
        <row r="58">
          <cell r="C58">
            <v>834634.74</v>
          </cell>
          <cell r="D58">
            <v>6104134.9900000002</v>
          </cell>
        </row>
      </sheetData>
      <sheetData sheetId="41">
        <row r="57">
          <cell r="C57">
            <v>179207353.03</v>
          </cell>
          <cell r="D57">
            <v>147238093.69</v>
          </cell>
        </row>
        <row r="58">
          <cell r="C58">
            <v>11388920.560000001</v>
          </cell>
          <cell r="D58">
            <v>8314204.2000000002</v>
          </cell>
        </row>
        <row r="60">
          <cell r="C60">
            <v>0</v>
          </cell>
          <cell r="D60">
            <v>0</v>
          </cell>
        </row>
        <row r="61">
          <cell r="C61">
            <v>0</v>
          </cell>
          <cell r="D61">
            <v>0</v>
          </cell>
        </row>
        <row r="62">
          <cell r="C62">
            <v>23922.09</v>
          </cell>
          <cell r="D62">
            <v>595.47</v>
          </cell>
        </row>
        <row r="63">
          <cell r="C63">
            <v>0</v>
          </cell>
          <cell r="D63">
            <v>3401766.69</v>
          </cell>
        </row>
        <row r="64">
          <cell r="C64">
            <v>99167336.719999999</v>
          </cell>
          <cell r="D64">
            <v>250988342.81999999</v>
          </cell>
        </row>
        <row r="65">
          <cell r="C65">
            <v>9828251.6400000006</v>
          </cell>
          <cell r="D65">
            <v>1328481.3</v>
          </cell>
        </row>
        <row r="66">
          <cell r="C66">
            <v>2053958.99</v>
          </cell>
          <cell r="D66">
            <v>3036406.92</v>
          </cell>
        </row>
        <row r="67">
          <cell r="C67">
            <v>464640979.37</v>
          </cell>
          <cell r="D67">
            <v>947498456.76999998</v>
          </cell>
        </row>
      </sheetData>
      <sheetData sheetId="42"/>
      <sheetData sheetId="43">
        <row r="12">
          <cell r="C12">
            <v>258</v>
          </cell>
          <cell r="D12">
            <v>105436</v>
          </cell>
          <cell r="E12">
            <v>52906.5</v>
          </cell>
          <cell r="F12">
            <v>1260459</v>
          </cell>
        </row>
        <row r="13">
          <cell r="C13">
            <v>174873.4</v>
          </cell>
          <cell r="D13">
            <v>2</v>
          </cell>
          <cell r="E13">
            <v>2208</v>
          </cell>
          <cell r="F13">
            <v>0</v>
          </cell>
        </row>
        <row r="14">
          <cell r="C14">
            <v>0</v>
          </cell>
          <cell r="D14">
            <v>0</v>
          </cell>
          <cell r="E14">
            <v>1519910.68</v>
          </cell>
          <cell r="F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4458159.99</v>
          </cell>
        </row>
        <row r="16">
          <cell r="C16">
            <v>9812084.0800000001</v>
          </cell>
          <cell r="D16">
            <v>18078990.57</v>
          </cell>
          <cell r="E16">
            <v>6643593.9299999997</v>
          </cell>
          <cell r="F16">
            <v>1015623832.27</v>
          </cell>
        </row>
        <row r="17">
          <cell r="C17">
            <v>5174182.5999999996</v>
          </cell>
          <cell r="D17">
            <v>3500</v>
          </cell>
          <cell r="E17">
            <v>13551620.460000001</v>
          </cell>
          <cell r="F17">
            <v>1200</v>
          </cell>
        </row>
        <row r="18">
          <cell r="C18">
            <v>0</v>
          </cell>
          <cell r="D18">
            <v>0</v>
          </cell>
          <cell r="E18">
            <v>16360.29</v>
          </cell>
          <cell r="F18">
            <v>0</v>
          </cell>
        </row>
        <row r="19">
          <cell r="C19">
            <v>1160009.6299999999</v>
          </cell>
          <cell r="D19">
            <v>986444.2</v>
          </cell>
          <cell r="E19">
            <v>152807023.13999999</v>
          </cell>
          <cell r="F19">
            <v>1447462.39</v>
          </cell>
        </row>
        <row r="20">
          <cell r="C20">
            <v>750.75</v>
          </cell>
          <cell r="D20">
            <v>80562.039999999994</v>
          </cell>
          <cell r="E20">
            <v>5331519.22</v>
          </cell>
          <cell r="F20">
            <v>1815243.4</v>
          </cell>
        </row>
        <row r="21">
          <cell r="C21">
            <v>0</v>
          </cell>
          <cell r="D21">
            <v>4.67</v>
          </cell>
          <cell r="E21">
            <v>1530763.05</v>
          </cell>
          <cell r="F21">
            <v>0</v>
          </cell>
        </row>
        <row r="22">
          <cell r="C22">
            <v>740177.99</v>
          </cell>
          <cell r="D22">
            <v>0</v>
          </cell>
          <cell r="E22">
            <v>85496</v>
          </cell>
          <cell r="F22">
            <v>0</v>
          </cell>
        </row>
        <row r="23">
          <cell r="C23">
            <v>0</v>
          </cell>
          <cell r="D23">
            <v>0</v>
          </cell>
          <cell r="E23">
            <v>243431.9</v>
          </cell>
          <cell r="F23">
            <v>15330</v>
          </cell>
        </row>
        <row r="24">
          <cell r="C24">
            <v>2</v>
          </cell>
          <cell r="D24">
            <v>225415.95</v>
          </cell>
          <cell r="E24">
            <v>17688</v>
          </cell>
          <cell r="F24">
            <v>1616413.55</v>
          </cell>
        </row>
        <row r="25">
          <cell r="C25">
            <v>0</v>
          </cell>
          <cell r="D25">
            <v>0</v>
          </cell>
          <cell r="E25">
            <v>58585</v>
          </cell>
          <cell r="F25">
            <v>11499800.48</v>
          </cell>
        </row>
        <row r="26">
          <cell r="C26">
            <v>0</v>
          </cell>
          <cell r="D26">
            <v>0</v>
          </cell>
          <cell r="E26">
            <v>39741.08</v>
          </cell>
          <cell r="F26">
            <v>4584720.46</v>
          </cell>
        </row>
        <row r="27">
          <cell r="C27">
            <v>0</v>
          </cell>
          <cell r="D27">
            <v>0</v>
          </cell>
          <cell r="E27">
            <v>164093.6</v>
          </cell>
          <cell r="F27">
            <v>9296913.4499999993</v>
          </cell>
        </row>
        <row r="28">
          <cell r="C28">
            <v>0</v>
          </cell>
          <cell r="D28">
            <v>4042</v>
          </cell>
          <cell r="E28">
            <v>0</v>
          </cell>
          <cell r="F28">
            <v>11560372.32</v>
          </cell>
        </row>
        <row r="29">
          <cell r="C29">
            <v>0</v>
          </cell>
          <cell r="D29">
            <v>0</v>
          </cell>
          <cell r="E29">
            <v>1957.4</v>
          </cell>
          <cell r="F29">
            <v>0</v>
          </cell>
        </row>
        <row r="30">
          <cell r="C30">
            <v>12103446.48</v>
          </cell>
          <cell r="D30">
            <v>0</v>
          </cell>
          <cell r="E30">
            <v>1300099.8799999999</v>
          </cell>
          <cell r="F30">
            <v>0</v>
          </cell>
        </row>
        <row r="31">
          <cell r="C31">
            <v>11250000</v>
          </cell>
          <cell r="D31">
            <v>0</v>
          </cell>
          <cell r="E31">
            <v>1388538.39</v>
          </cell>
          <cell r="F31">
            <v>0</v>
          </cell>
        </row>
        <row r="32">
          <cell r="C32">
            <v>0</v>
          </cell>
          <cell r="D32">
            <v>108320.59</v>
          </cell>
          <cell r="E32">
            <v>25821567.329999998</v>
          </cell>
          <cell r="F32">
            <v>75526.92</v>
          </cell>
        </row>
        <row r="33">
          <cell r="C33">
            <v>0</v>
          </cell>
          <cell r="D33">
            <v>0</v>
          </cell>
          <cell r="E33">
            <v>221793</v>
          </cell>
          <cell r="F33">
            <v>11228.67</v>
          </cell>
        </row>
        <row r="34">
          <cell r="C34">
            <v>37211.360000000001</v>
          </cell>
          <cell r="D34">
            <v>229629.62</v>
          </cell>
          <cell r="E34">
            <v>3474101.82</v>
          </cell>
          <cell r="F34">
            <v>3099037.8</v>
          </cell>
        </row>
        <row r="35">
          <cell r="C35">
            <v>4557.1000000000004</v>
          </cell>
          <cell r="D35">
            <v>3050.32</v>
          </cell>
          <cell r="E35">
            <v>1184389.31</v>
          </cell>
          <cell r="F35">
            <v>36018.33</v>
          </cell>
        </row>
      </sheetData>
      <sheetData sheetId="44">
        <row r="17">
          <cell r="C17">
            <v>9052.91</v>
          </cell>
          <cell r="D17">
            <v>8904</v>
          </cell>
        </row>
      </sheetData>
      <sheetData sheetId="45"/>
      <sheetData sheetId="4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4"/>
  <sheetViews>
    <sheetView tabSelected="1" view="pageLayout" zoomScaleNormal="100" workbookViewId="0">
      <selection activeCell="E2" sqref="E2:F2"/>
    </sheetView>
  </sheetViews>
  <sheetFormatPr defaultRowHeight="13.8" x14ac:dyDescent="0.3"/>
  <cols>
    <col min="1" max="1" width="22.88671875" style="5" customWidth="1"/>
    <col min="2" max="2" width="21.33203125" style="5" customWidth="1"/>
    <col min="3" max="3" width="19" style="5" customWidth="1"/>
    <col min="4" max="4" width="18" style="5" customWidth="1"/>
    <col min="5" max="5" width="19.6640625" style="5" customWidth="1"/>
    <col min="6" max="6" width="16.109375" style="5" customWidth="1"/>
    <col min="7" max="7" width="16.44140625" style="5" customWidth="1"/>
    <col min="8" max="8" width="14.88671875" style="5" customWidth="1"/>
    <col min="9" max="9" width="16.109375" style="5" customWidth="1"/>
    <col min="10" max="10" width="33" style="5" customWidth="1"/>
    <col min="11" max="11" width="18.33203125" style="5" customWidth="1"/>
    <col min="12" max="256" width="8.88671875" style="5"/>
    <col min="257" max="257" width="22.88671875" style="5" customWidth="1"/>
    <col min="258" max="258" width="19.109375" style="5" customWidth="1"/>
    <col min="259" max="259" width="20" style="5" customWidth="1"/>
    <col min="260" max="260" width="18" style="5" customWidth="1"/>
    <col min="261" max="261" width="19.6640625" style="5" customWidth="1"/>
    <col min="262" max="262" width="16.109375" style="5" customWidth="1"/>
    <col min="263" max="263" width="16.44140625" style="5" customWidth="1"/>
    <col min="264" max="264" width="12.109375" style="5" customWidth="1"/>
    <col min="265" max="265" width="13.109375" style="5" customWidth="1"/>
    <col min="266" max="266" width="13.6640625" style="5" customWidth="1"/>
    <col min="267" max="267" width="18.33203125" style="5" customWidth="1"/>
    <col min="268" max="512" width="8.88671875" style="5"/>
    <col min="513" max="513" width="22.88671875" style="5" customWidth="1"/>
    <col min="514" max="514" width="19.109375" style="5" customWidth="1"/>
    <col min="515" max="515" width="20" style="5" customWidth="1"/>
    <col min="516" max="516" width="18" style="5" customWidth="1"/>
    <col min="517" max="517" width="19.6640625" style="5" customWidth="1"/>
    <col min="518" max="518" width="16.109375" style="5" customWidth="1"/>
    <col min="519" max="519" width="16.44140625" style="5" customWidth="1"/>
    <col min="520" max="520" width="12.109375" style="5" customWidth="1"/>
    <col min="521" max="521" width="13.109375" style="5" customWidth="1"/>
    <col min="522" max="522" width="13.6640625" style="5" customWidth="1"/>
    <col min="523" max="523" width="18.33203125" style="5" customWidth="1"/>
    <col min="524" max="768" width="8.88671875" style="5"/>
    <col min="769" max="769" width="22.88671875" style="5" customWidth="1"/>
    <col min="770" max="770" width="19.109375" style="5" customWidth="1"/>
    <col min="771" max="771" width="20" style="5" customWidth="1"/>
    <col min="772" max="772" width="18" style="5" customWidth="1"/>
    <col min="773" max="773" width="19.6640625" style="5" customWidth="1"/>
    <col min="774" max="774" width="16.109375" style="5" customWidth="1"/>
    <col min="775" max="775" width="16.44140625" style="5" customWidth="1"/>
    <col min="776" max="776" width="12.109375" style="5" customWidth="1"/>
    <col min="777" max="777" width="13.109375" style="5" customWidth="1"/>
    <col min="778" max="778" width="13.6640625" style="5" customWidth="1"/>
    <col min="779" max="779" width="18.33203125" style="5" customWidth="1"/>
    <col min="780" max="1024" width="8.88671875" style="5"/>
    <col min="1025" max="1025" width="22.88671875" style="5" customWidth="1"/>
    <col min="1026" max="1026" width="19.109375" style="5" customWidth="1"/>
    <col min="1027" max="1027" width="20" style="5" customWidth="1"/>
    <col min="1028" max="1028" width="18" style="5" customWidth="1"/>
    <col min="1029" max="1029" width="19.6640625" style="5" customWidth="1"/>
    <col min="1030" max="1030" width="16.109375" style="5" customWidth="1"/>
    <col min="1031" max="1031" width="16.44140625" style="5" customWidth="1"/>
    <col min="1032" max="1032" width="12.109375" style="5" customWidth="1"/>
    <col min="1033" max="1033" width="13.109375" style="5" customWidth="1"/>
    <col min="1034" max="1034" width="13.6640625" style="5" customWidth="1"/>
    <col min="1035" max="1035" width="18.33203125" style="5" customWidth="1"/>
    <col min="1036" max="1280" width="8.88671875" style="5"/>
    <col min="1281" max="1281" width="22.88671875" style="5" customWidth="1"/>
    <col min="1282" max="1282" width="19.109375" style="5" customWidth="1"/>
    <col min="1283" max="1283" width="20" style="5" customWidth="1"/>
    <col min="1284" max="1284" width="18" style="5" customWidth="1"/>
    <col min="1285" max="1285" width="19.6640625" style="5" customWidth="1"/>
    <col min="1286" max="1286" width="16.109375" style="5" customWidth="1"/>
    <col min="1287" max="1287" width="16.44140625" style="5" customWidth="1"/>
    <col min="1288" max="1288" width="12.109375" style="5" customWidth="1"/>
    <col min="1289" max="1289" width="13.109375" style="5" customWidth="1"/>
    <col min="1290" max="1290" width="13.6640625" style="5" customWidth="1"/>
    <col min="1291" max="1291" width="18.33203125" style="5" customWidth="1"/>
    <col min="1292" max="1536" width="8.88671875" style="5"/>
    <col min="1537" max="1537" width="22.88671875" style="5" customWidth="1"/>
    <col min="1538" max="1538" width="19.109375" style="5" customWidth="1"/>
    <col min="1539" max="1539" width="20" style="5" customWidth="1"/>
    <col min="1540" max="1540" width="18" style="5" customWidth="1"/>
    <col min="1541" max="1541" width="19.6640625" style="5" customWidth="1"/>
    <col min="1542" max="1542" width="16.109375" style="5" customWidth="1"/>
    <col min="1543" max="1543" width="16.44140625" style="5" customWidth="1"/>
    <col min="1544" max="1544" width="12.109375" style="5" customWidth="1"/>
    <col min="1545" max="1545" width="13.109375" style="5" customWidth="1"/>
    <col min="1546" max="1546" width="13.6640625" style="5" customWidth="1"/>
    <col min="1547" max="1547" width="18.33203125" style="5" customWidth="1"/>
    <col min="1548" max="1792" width="8.88671875" style="5"/>
    <col min="1793" max="1793" width="22.88671875" style="5" customWidth="1"/>
    <col min="1794" max="1794" width="19.109375" style="5" customWidth="1"/>
    <col min="1795" max="1795" width="20" style="5" customWidth="1"/>
    <col min="1796" max="1796" width="18" style="5" customWidth="1"/>
    <col min="1797" max="1797" width="19.6640625" style="5" customWidth="1"/>
    <col min="1798" max="1798" width="16.109375" style="5" customWidth="1"/>
    <col min="1799" max="1799" width="16.44140625" style="5" customWidth="1"/>
    <col min="1800" max="1800" width="12.109375" style="5" customWidth="1"/>
    <col min="1801" max="1801" width="13.109375" style="5" customWidth="1"/>
    <col min="1802" max="1802" width="13.6640625" style="5" customWidth="1"/>
    <col min="1803" max="1803" width="18.33203125" style="5" customWidth="1"/>
    <col min="1804" max="2048" width="8.88671875" style="5"/>
    <col min="2049" max="2049" width="22.88671875" style="5" customWidth="1"/>
    <col min="2050" max="2050" width="19.109375" style="5" customWidth="1"/>
    <col min="2051" max="2051" width="20" style="5" customWidth="1"/>
    <col min="2052" max="2052" width="18" style="5" customWidth="1"/>
    <col min="2053" max="2053" width="19.6640625" style="5" customWidth="1"/>
    <col min="2054" max="2054" width="16.109375" style="5" customWidth="1"/>
    <col min="2055" max="2055" width="16.44140625" style="5" customWidth="1"/>
    <col min="2056" max="2056" width="12.109375" style="5" customWidth="1"/>
    <col min="2057" max="2057" width="13.109375" style="5" customWidth="1"/>
    <col min="2058" max="2058" width="13.6640625" style="5" customWidth="1"/>
    <col min="2059" max="2059" width="18.33203125" style="5" customWidth="1"/>
    <col min="2060" max="2304" width="8.88671875" style="5"/>
    <col min="2305" max="2305" width="22.88671875" style="5" customWidth="1"/>
    <col min="2306" max="2306" width="19.109375" style="5" customWidth="1"/>
    <col min="2307" max="2307" width="20" style="5" customWidth="1"/>
    <col min="2308" max="2308" width="18" style="5" customWidth="1"/>
    <col min="2309" max="2309" width="19.6640625" style="5" customWidth="1"/>
    <col min="2310" max="2310" width="16.109375" style="5" customWidth="1"/>
    <col min="2311" max="2311" width="16.44140625" style="5" customWidth="1"/>
    <col min="2312" max="2312" width="12.109375" style="5" customWidth="1"/>
    <col min="2313" max="2313" width="13.109375" style="5" customWidth="1"/>
    <col min="2314" max="2314" width="13.6640625" style="5" customWidth="1"/>
    <col min="2315" max="2315" width="18.33203125" style="5" customWidth="1"/>
    <col min="2316" max="2560" width="8.88671875" style="5"/>
    <col min="2561" max="2561" width="22.88671875" style="5" customWidth="1"/>
    <col min="2562" max="2562" width="19.109375" style="5" customWidth="1"/>
    <col min="2563" max="2563" width="20" style="5" customWidth="1"/>
    <col min="2564" max="2564" width="18" style="5" customWidth="1"/>
    <col min="2565" max="2565" width="19.6640625" style="5" customWidth="1"/>
    <col min="2566" max="2566" width="16.109375" style="5" customWidth="1"/>
    <col min="2567" max="2567" width="16.44140625" style="5" customWidth="1"/>
    <col min="2568" max="2568" width="12.109375" style="5" customWidth="1"/>
    <col min="2569" max="2569" width="13.109375" style="5" customWidth="1"/>
    <col min="2570" max="2570" width="13.6640625" style="5" customWidth="1"/>
    <col min="2571" max="2571" width="18.33203125" style="5" customWidth="1"/>
    <col min="2572" max="2816" width="8.88671875" style="5"/>
    <col min="2817" max="2817" width="22.88671875" style="5" customWidth="1"/>
    <col min="2818" max="2818" width="19.109375" style="5" customWidth="1"/>
    <col min="2819" max="2819" width="20" style="5" customWidth="1"/>
    <col min="2820" max="2820" width="18" style="5" customWidth="1"/>
    <col min="2821" max="2821" width="19.6640625" style="5" customWidth="1"/>
    <col min="2822" max="2822" width="16.109375" style="5" customWidth="1"/>
    <col min="2823" max="2823" width="16.44140625" style="5" customWidth="1"/>
    <col min="2824" max="2824" width="12.109375" style="5" customWidth="1"/>
    <col min="2825" max="2825" width="13.109375" style="5" customWidth="1"/>
    <col min="2826" max="2826" width="13.6640625" style="5" customWidth="1"/>
    <col min="2827" max="2827" width="18.33203125" style="5" customWidth="1"/>
    <col min="2828" max="3072" width="8.88671875" style="5"/>
    <col min="3073" max="3073" width="22.88671875" style="5" customWidth="1"/>
    <col min="3074" max="3074" width="19.109375" style="5" customWidth="1"/>
    <col min="3075" max="3075" width="20" style="5" customWidth="1"/>
    <col min="3076" max="3076" width="18" style="5" customWidth="1"/>
    <col min="3077" max="3077" width="19.6640625" style="5" customWidth="1"/>
    <col min="3078" max="3078" width="16.109375" style="5" customWidth="1"/>
    <col min="3079" max="3079" width="16.44140625" style="5" customWidth="1"/>
    <col min="3080" max="3080" width="12.109375" style="5" customWidth="1"/>
    <col min="3081" max="3081" width="13.109375" style="5" customWidth="1"/>
    <col min="3082" max="3082" width="13.6640625" style="5" customWidth="1"/>
    <col min="3083" max="3083" width="18.33203125" style="5" customWidth="1"/>
    <col min="3084" max="3328" width="8.88671875" style="5"/>
    <col min="3329" max="3329" width="22.88671875" style="5" customWidth="1"/>
    <col min="3330" max="3330" width="19.109375" style="5" customWidth="1"/>
    <col min="3331" max="3331" width="20" style="5" customWidth="1"/>
    <col min="3332" max="3332" width="18" style="5" customWidth="1"/>
    <col min="3333" max="3333" width="19.6640625" style="5" customWidth="1"/>
    <col min="3334" max="3334" width="16.109375" style="5" customWidth="1"/>
    <col min="3335" max="3335" width="16.44140625" style="5" customWidth="1"/>
    <col min="3336" max="3336" width="12.109375" style="5" customWidth="1"/>
    <col min="3337" max="3337" width="13.109375" style="5" customWidth="1"/>
    <col min="3338" max="3338" width="13.6640625" style="5" customWidth="1"/>
    <col min="3339" max="3339" width="18.33203125" style="5" customWidth="1"/>
    <col min="3340" max="3584" width="8.88671875" style="5"/>
    <col min="3585" max="3585" width="22.88671875" style="5" customWidth="1"/>
    <col min="3586" max="3586" width="19.109375" style="5" customWidth="1"/>
    <col min="3587" max="3587" width="20" style="5" customWidth="1"/>
    <col min="3588" max="3588" width="18" style="5" customWidth="1"/>
    <col min="3589" max="3589" width="19.6640625" style="5" customWidth="1"/>
    <col min="3590" max="3590" width="16.109375" style="5" customWidth="1"/>
    <col min="3591" max="3591" width="16.44140625" style="5" customWidth="1"/>
    <col min="3592" max="3592" width="12.109375" style="5" customWidth="1"/>
    <col min="3593" max="3593" width="13.109375" style="5" customWidth="1"/>
    <col min="3594" max="3594" width="13.6640625" style="5" customWidth="1"/>
    <col min="3595" max="3595" width="18.33203125" style="5" customWidth="1"/>
    <col min="3596" max="3840" width="8.88671875" style="5"/>
    <col min="3841" max="3841" width="22.88671875" style="5" customWidth="1"/>
    <col min="3842" max="3842" width="19.109375" style="5" customWidth="1"/>
    <col min="3843" max="3843" width="20" style="5" customWidth="1"/>
    <col min="3844" max="3844" width="18" style="5" customWidth="1"/>
    <col min="3845" max="3845" width="19.6640625" style="5" customWidth="1"/>
    <col min="3846" max="3846" width="16.109375" style="5" customWidth="1"/>
    <col min="3847" max="3847" width="16.44140625" style="5" customWidth="1"/>
    <col min="3848" max="3848" width="12.109375" style="5" customWidth="1"/>
    <col min="3849" max="3849" width="13.109375" style="5" customWidth="1"/>
    <col min="3850" max="3850" width="13.6640625" style="5" customWidth="1"/>
    <col min="3851" max="3851" width="18.33203125" style="5" customWidth="1"/>
    <col min="3852" max="4096" width="8.88671875" style="5"/>
    <col min="4097" max="4097" width="22.88671875" style="5" customWidth="1"/>
    <col min="4098" max="4098" width="19.109375" style="5" customWidth="1"/>
    <col min="4099" max="4099" width="20" style="5" customWidth="1"/>
    <col min="4100" max="4100" width="18" style="5" customWidth="1"/>
    <col min="4101" max="4101" width="19.6640625" style="5" customWidth="1"/>
    <col min="4102" max="4102" width="16.109375" style="5" customWidth="1"/>
    <col min="4103" max="4103" width="16.44140625" style="5" customWidth="1"/>
    <col min="4104" max="4104" width="12.109375" style="5" customWidth="1"/>
    <col min="4105" max="4105" width="13.109375" style="5" customWidth="1"/>
    <col min="4106" max="4106" width="13.6640625" style="5" customWidth="1"/>
    <col min="4107" max="4107" width="18.33203125" style="5" customWidth="1"/>
    <col min="4108" max="4352" width="8.88671875" style="5"/>
    <col min="4353" max="4353" width="22.88671875" style="5" customWidth="1"/>
    <col min="4354" max="4354" width="19.109375" style="5" customWidth="1"/>
    <col min="4355" max="4355" width="20" style="5" customWidth="1"/>
    <col min="4356" max="4356" width="18" style="5" customWidth="1"/>
    <col min="4357" max="4357" width="19.6640625" style="5" customWidth="1"/>
    <col min="4358" max="4358" width="16.109375" style="5" customWidth="1"/>
    <col min="4359" max="4359" width="16.44140625" style="5" customWidth="1"/>
    <col min="4360" max="4360" width="12.109375" style="5" customWidth="1"/>
    <col min="4361" max="4361" width="13.109375" style="5" customWidth="1"/>
    <col min="4362" max="4362" width="13.6640625" style="5" customWidth="1"/>
    <col min="4363" max="4363" width="18.33203125" style="5" customWidth="1"/>
    <col min="4364" max="4608" width="8.88671875" style="5"/>
    <col min="4609" max="4609" width="22.88671875" style="5" customWidth="1"/>
    <col min="4610" max="4610" width="19.109375" style="5" customWidth="1"/>
    <col min="4611" max="4611" width="20" style="5" customWidth="1"/>
    <col min="4612" max="4612" width="18" style="5" customWidth="1"/>
    <col min="4613" max="4613" width="19.6640625" style="5" customWidth="1"/>
    <col min="4614" max="4614" width="16.109375" style="5" customWidth="1"/>
    <col min="4615" max="4615" width="16.44140625" style="5" customWidth="1"/>
    <col min="4616" max="4616" width="12.109375" style="5" customWidth="1"/>
    <col min="4617" max="4617" width="13.109375" style="5" customWidth="1"/>
    <col min="4618" max="4618" width="13.6640625" style="5" customWidth="1"/>
    <col min="4619" max="4619" width="18.33203125" style="5" customWidth="1"/>
    <col min="4620" max="4864" width="8.88671875" style="5"/>
    <col min="4865" max="4865" width="22.88671875" style="5" customWidth="1"/>
    <col min="4866" max="4866" width="19.109375" style="5" customWidth="1"/>
    <col min="4867" max="4867" width="20" style="5" customWidth="1"/>
    <col min="4868" max="4868" width="18" style="5" customWidth="1"/>
    <col min="4869" max="4869" width="19.6640625" style="5" customWidth="1"/>
    <col min="4870" max="4870" width="16.109375" style="5" customWidth="1"/>
    <col min="4871" max="4871" width="16.44140625" style="5" customWidth="1"/>
    <col min="4872" max="4872" width="12.109375" style="5" customWidth="1"/>
    <col min="4873" max="4873" width="13.109375" style="5" customWidth="1"/>
    <col min="4874" max="4874" width="13.6640625" style="5" customWidth="1"/>
    <col min="4875" max="4875" width="18.33203125" style="5" customWidth="1"/>
    <col min="4876" max="5120" width="8.88671875" style="5"/>
    <col min="5121" max="5121" width="22.88671875" style="5" customWidth="1"/>
    <col min="5122" max="5122" width="19.109375" style="5" customWidth="1"/>
    <col min="5123" max="5123" width="20" style="5" customWidth="1"/>
    <col min="5124" max="5124" width="18" style="5" customWidth="1"/>
    <col min="5125" max="5125" width="19.6640625" style="5" customWidth="1"/>
    <col min="5126" max="5126" width="16.109375" style="5" customWidth="1"/>
    <col min="5127" max="5127" width="16.44140625" style="5" customWidth="1"/>
    <col min="5128" max="5128" width="12.109375" style="5" customWidth="1"/>
    <col min="5129" max="5129" width="13.109375" style="5" customWidth="1"/>
    <col min="5130" max="5130" width="13.6640625" style="5" customWidth="1"/>
    <col min="5131" max="5131" width="18.33203125" style="5" customWidth="1"/>
    <col min="5132" max="5376" width="8.88671875" style="5"/>
    <col min="5377" max="5377" width="22.88671875" style="5" customWidth="1"/>
    <col min="5378" max="5378" width="19.109375" style="5" customWidth="1"/>
    <col min="5379" max="5379" width="20" style="5" customWidth="1"/>
    <col min="5380" max="5380" width="18" style="5" customWidth="1"/>
    <col min="5381" max="5381" width="19.6640625" style="5" customWidth="1"/>
    <col min="5382" max="5382" width="16.109375" style="5" customWidth="1"/>
    <col min="5383" max="5383" width="16.44140625" style="5" customWidth="1"/>
    <col min="5384" max="5384" width="12.109375" style="5" customWidth="1"/>
    <col min="5385" max="5385" width="13.109375" style="5" customWidth="1"/>
    <col min="5386" max="5386" width="13.6640625" style="5" customWidth="1"/>
    <col min="5387" max="5387" width="18.33203125" style="5" customWidth="1"/>
    <col min="5388" max="5632" width="8.88671875" style="5"/>
    <col min="5633" max="5633" width="22.88671875" style="5" customWidth="1"/>
    <col min="5634" max="5634" width="19.109375" style="5" customWidth="1"/>
    <col min="5635" max="5635" width="20" style="5" customWidth="1"/>
    <col min="5636" max="5636" width="18" style="5" customWidth="1"/>
    <col min="5637" max="5637" width="19.6640625" style="5" customWidth="1"/>
    <col min="5638" max="5638" width="16.109375" style="5" customWidth="1"/>
    <col min="5639" max="5639" width="16.44140625" style="5" customWidth="1"/>
    <col min="5640" max="5640" width="12.109375" style="5" customWidth="1"/>
    <col min="5641" max="5641" width="13.109375" style="5" customWidth="1"/>
    <col min="5642" max="5642" width="13.6640625" style="5" customWidth="1"/>
    <col min="5643" max="5643" width="18.33203125" style="5" customWidth="1"/>
    <col min="5644" max="5888" width="8.88671875" style="5"/>
    <col min="5889" max="5889" width="22.88671875" style="5" customWidth="1"/>
    <col min="5890" max="5890" width="19.109375" style="5" customWidth="1"/>
    <col min="5891" max="5891" width="20" style="5" customWidth="1"/>
    <col min="5892" max="5892" width="18" style="5" customWidth="1"/>
    <col min="5893" max="5893" width="19.6640625" style="5" customWidth="1"/>
    <col min="5894" max="5894" width="16.109375" style="5" customWidth="1"/>
    <col min="5895" max="5895" width="16.44140625" style="5" customWidth="1"/>
    <col min="5896" max="5896" width="12.109375" style="5" customWidth="1"/>
    <col min="5897" max="5897" width="13.109375" style="5" customWidth="1"/>
    <col min="5898" max="5898" width="13.6640625" style="5" customWidth="1"/>
    <col min="5899" max="5899" width="18.33203125" style="5" customWidth="1"/>
    <col min="5900" max="6144" width="8.88671875" style="5"/>
    <col min="6145" max="6145" width="22.88671875" style="5" customWidth="1"/>
    <col min="6146" max="6146" width="19.109375" style="5" customWidth="1"/>
    <col min="6147" max="6147" width="20" style="5" customWidth="1"/>
    <col min="6148" max="6148" width="18" style="5" customWidth="1"/>
    <col min="6149" max="6149" width="19.6640625" style="5" customWidth="1"/>
    <col min="6150" max="6150" width="16.109375" style="5" customWidth="1"/>
    <col min="6151" max="6151" width="16.44140625" style="5" customWidth="1"/>
    <col min="6152" max="6152" width="12.109375" style="5" customWidth="1"/>
    <col min="6153" max="6153" width="13.109375" style="5" customWidth="1"/>
    <col min="6154" max="6154" width="13.6640625" style="5" customWidth="1"/>
    <col min="6155" max="6155" width="18.33203125" style="5" customWidth="1"/>
    <col min="6156" max="6400" width="8.88671875" style="5"/>
    <col min="6401" max="6401" width="22.88671875" style="5" customWidth="1"/>
    <col min="6402" max="6402" width="19.109375" style="5" customWidth="1"/>
    <col min="6403" max="6403" width="20" style="5" customWidth="1"/>
    <col min="6404" max="6404" width="18" style="5" customWidth="1"/>
    <col min="6405" max="6405" width="19.6640625" style="5" customWidth="1"/>
    <col min="6406" max="6406" width="16.109375" style="5" customWidth="1"/>
    <col min="6407" max="6407" width="16.44140625" style="5" customWidth="1"/>
    <col min="6408" max="6408" width="12.109375" style="5" customWidth="1"/>
    <col min="6409" max="6409" width="13.109375" style="5" customWidth="1"/>
    <col min="6410" max="6410" width="13.6640625" style="5" customWidth="1"/>
    <col min="6411" max="6411" width="18.33203125" style="5" customWidth="1"/>
    <col min="6412" max="6656" width="8.88671875" style="5"/>
    <col min="6657" max="6657" width="22.88671875" style="5" customWidth="1"/>
    <col min="6658" max="6658" width="19.109375" style="5" customWidth="1"/>
    <col min="6659" max="6659" width="20" style="5" customWidth="1"/>
    <col min="6660" max="6660" width="18" style="5" customWidth="1"/>
    <col min="6661" max="6661" width="19.6640625" style="5" customWidth="1"/>
    <col min="6662" max="6662" width="16.109375" style="5" customWidth="1"/>
    <col min="6663" max="6663" width="16.44140625" style="5" customWidth="1"/>
    <col min="6664" max="6664" width="12.109375" style="5" customWidth="1"/>
    <col min="6665" max="6665" width="13.109375" style="5" customWidth="1"/>
    <col min="6666" max="6666" width="13.6640625" style="5" customWidth="1"/>
    <col min="6667" max="6667" width="18.33203125" style="5" customWidth="1"/>
    <col min="6668" max="6912" width="8.88671875" style="5"/>
    <col min="6913" max="6913" width="22.88671875" style="5" customWidth="1"/>
    <col min="6914" max="6914" width="19.109375" style="5" customWidth="1"/>
    <col min="6915" max="6915" width="20" style="5" customWidth="1"/>
    <col min="6916" max="6916" width="18" style="5" customWidth="1"/>
    <col min="6917" max="6917" width="19.6640625" style="5" customWidth="1"/>
    <col min="6918" max="6918" width="16.109375" style="5" customWidth="1"/>
    <col min="6919" max="6919" width="16.44140625" style="5" customWidth="1"/>
    <col min="6920" max="6920" width="12.109375" style="5" customWidth="1"/>
    <col min="6921" max="6921" width="13.109375" style="5" customWidth="1"/>
    <col min="6922" max="6922" width="13.6640625" style="5" customWidth="1"/>
    <col min="6923" max="6923" width="18.33203125" style="5" customWidth="1"/>
    <col min="6924" max="7168" width="8.88671875" style="5"/>
    <col min="7169" max="7169" width="22.88671875" style="5" customWidth="1"/>
    <col min="7170" max="7170" width="19.109375" style="5" customWidth="1"/>
    <col min="7171" max="7171" width="20" style="5" customWidth="1"/>
    <col min="7172" max="7172" width="18" style="5" customWidth="1"/>
    <col min="7173" max="7173" width="19.6640625" style="5" customWidth="1"/>
    <col min="7174" max="7174" width="16.109375" style="5" customWidth="1"/>
    <col min="7175" max="7175" width="16.44140625" style="5" customWidth="1"/>
    <col min="7176" max="7176" width="12.109375" style="5" customWidth="1"/>
    <col min="7177" max="7177" width="13.109375" style="5" customWidth="1"/>
    <col min="7178" max="7178" width="13.6640625" style="5" customWidth="1"/>
    <col min="7179" max="7179" width="18.33203125" style="5" customWidth="1"/>
    <col min="7180" max="7424" width="8.88671875" style="5"/>
    <col min="7425" max="7425" width="22.88671875" style="5" customWidth="1"/>
    <col min="7426" max="7426" width="19.109375" style="5" customWidth="1"/>
    <col min="7427" max="7427" width="20" style="5" customWidth="1"/>
    <col min="7428" max="7428" width="18" style="5" customWidth="1"/>
    <col min="7429" max="7429" width="19.6640625" style="5" customWidth="1"/>
    <col min="7430" max="7430" width="16.109375" style="5" customWidth="1"/>
    <col min="7431" max="7431" width="16.44140625" style="5" customWidth="1"/>
    <col min="7432" max="7432" width="12.109375" style="5" customWidth="1"/>
    <col min="7433" max="7433" width="13.109375" style="5" customWidth="1"/>
    <col min="7434" max="7434" width="13.6640625" style="5" customWidth="1"/>
    <col min="7435" max="7435" width="18.33203125" style="5" customWidth="1"/>
    <col min="7436" max="7680" width="8.88671875" style="5"/>
    <col min="7681" max="7681" width="22.88671875" style="5" customWidth="1"/>
    <col min="7682" max="7682" width="19.109375" style="5" customWidth="1"/>
    <col min="7683" max="7683" width="20" style="5" customWidth="1"/>
    <col min="7684" max="7684" width="18" style="5" customWidth="1"/>
    <col min="7685" max="7685" width="19.6640625" style="5" customWidth="1"/>
    <col min="7686" max="7686" width="16.109375" style="5" customWidth="1"/>
    <col min="7687" max="7687" width="16.44140625" style="5" customWidth="1"/>
    <col min="7688" max="7688" width="12.109375" style="5" customWidth="1"/>
    <col min="7689" max="7689" width="13.109375" style="5" customWidth="1"/>
    <col min="7690" max="7690" width="13.6640625" style="5" customWidth="1"/>
    <col min="7691" max="7691" width="18.33203125" style="5" customWidth="1"/>
    <col min="7692" max="7936" width="8.88671875" style="5"/>
    <col min="7937" max="7937" width="22.88671875" style="5" customWidth="1"/>
    <col min="7938" max="7938" width="19.109375" style="5" customWidth="1"/>
    <col min="7939" max="7939" width="20" style="5" customWidth="1"/>
    <col min="7940" max="7940" width="18" style="5" customWidth="1"/>
    <col min="7941" max="7941" width="19.6640625" style="5" customWidth="1"/>
    <col min="7942" max="7942" width="16.109375" style="5" customWidth="1"/>
    <col min="7943" max="7943" width="16.44140625" style="5" customWidth="1"/>
    <col min="7944" max="7944" width="12.109375" style="5" customWidth="1"/>
    <col min="7945" max="7945" width="13.109375" style="5" customWidth="1"/>
    <col min="7946" max="7946" width="13.6640625" style="5" customWidth="1"/>
    <col min="7947" max="7947" width="18.33203125" style="5" customWidth="1"/>
    <col min="7948" max="8192" width="8.88671875" style="5"/>
    <col min="8193" max="8193" width="22.88671875" style="5" customWidth="1"/>
    <col min="8194" max="8194" width="19.109375" style="5" customWidth="1"/>
    <col min="8195" max="8195" width="20" style="5" customWidth="1"/>
    <col min="8196" max="8196" width="18" style="5" customWidth="1"/>
    <col min="8197" max="8197" width="19.6640625" style="5" customWidth="1"/>
    <col min="8198" max="8198" width="16.109375" style="5" customWidth="1"/>
    <col min="8199" max="8199" width="16.44140625" style="5" customWidth="1"/>
    <col min="8200" max="8200" width="12.109375" style="5" customWidth="1"/>
    <col min="8201" max="8201" width="13.109375" style="5" customWidth="1"/>
    <col min="8202" max="8202" width="13.6640625" style="5" customWidth="1"/>
    <col min="8203" max="8203" width="18.33203125" style="5" customWidth="1"/>
    <col min="8204" max="8448" width="8.88671875" style="5"/>
    <col min="8449" max="8449" width="22.88671875" style="5" customWidth="1"/>
    <col min="8450" max="8450" width="19.109375" style="5" customWidth="1"/>
    <col min="8451" max="8451" width="20" style="5" customWidth="1"/>
    <col min="8452" max="8452" width="18" style="5" customWidth="1"/>
    <col min="8453" max="8453" width="19.6640625" style="5" customWidth="1"/>
    <col min="8454" max="8454" width="16.109375" style="5" customWidth="1"/>
    <col min="8455" max="8455" width="16.44140625" style="5" customWidth="1"/>
    <col min="8456" max="8456" width="12.109375" style="5" customWidth="1"/>
    <col min="8457" max="8457" width="13.109375" style="5" customWidth="1"/>
    <col min="8458" max="8458" width="13.6640625" style="5" customWidth="1"/>
    <col min="8459" max="8459" width="18.33203125" style="5" customWidth="1"/>
    <col min="8460" max="8704" width="8.88671875" style="5"/>
    <col min="8705" max="8705" width="22.88671875" style="5" customWidth="1"/>
    <col min="8706" max="8706" width="19.109375" style="5" customWidth="1"/>
    <col min="8707" max="8707" width="20" style="5" customWidth="1"/>
    <col min="8708" max="8708" width="18" style="5" customWidth="1"/>
    <col min="8709" max="8709" width="19.6640625" style="5" customWidth="1"/>
    <col min="8710" max="8710" width="16.109375" style="5" customWidth="1"/>
    <col min="8711" max="8711" width="16.44140625" style="5" customWidth="1"/>
    <col min="8712" max="8712" width="12.109375" style="5" customWidth="1"/>
    <col min="8713" max="8713" width="13.109375" style="5" customWidth="1"/>
    <col min="8714" max="8714" width="13.6640625" style="5" customWidth="1"/>
    <col min="8715" max="8715" width="18.33203125" style="5" customWidth="1"/>
    <col min="8716" max="8960" width="8.88671875" style="5"/>
    <col min="8961" max="8961" width="22.88671875" style="5" customWidth="1"/>
    <col min="8962" max="8962" width="19.109375" style="5" customWidth="1"/>
    <col min="8963" max="8963" width="20" style="5" customWidth="1"/>
    <col min="8964" max="8964" width="18" style="5" customWidth="1"/>
    <col min="8965" max="8965" width="19.6640625" style="5" customWidth="1"/>
    <col min="8966" max="8966" width="16.109375" style="5" customWidth="1"/>
    <col min="8967" max="8967" width="16.44140625" style="5" customWidth="1"/>
    <col min="8968" max="8968" width="12.109375" style="5" customWidth="1"/>
    <col min="8969" max="8969" width="13.109375" style="5" customWidth="1"/>
    <col min="8970" max="8970" width="13.6640625" style="5" customWidth="1"/>
    <col min="8971" max="8971" width="18.33203125" style="5" customWidth="1"/>
    <col min="8972" max="9216" width="8.88671875" style="5"/>
    <col min="9217" max="9217" width="22.88671875" style="5" customWidth="1"/>
    <col min="9218" max="9218" width="19.109375" style="5" customWidth="1"/>
    <col min="9219" max="9219" width="20" style="5" customWidth="1"/>
    <col min="9220" max="9220" width="18" style="5" customWidth="1"/>
    <col min="9221" max="9221" width="19.6640625" style="5" customWidth="1"/>
    <col min="9222" max="9222" width="16.109375" style="5" customWidth="1"/>
    <col min="9223" max="9223" width="16.44140625" style="5" customWidth="1"/>
    <col min="9224" max="9224" width="12.109375" style="5" customWidth="1"/>
    <col min="9225" max="9225" width="13.109375" style="5" customWidth="1"/>
    <col min="9226" max="9226" width="13.6640625" style="5" customWidth="1"/>
    <col min="9227" max="9227" width="18.33203125" style="5" customWidth="1"/>
    <col min="9228" max="9472" width="8.88671875" style="5"/>
    <col min="9473" max="9473" width="22.88671875" style="5" customWidth="1"/>
    <col min="9474" max="9474" width="19.109375" style="5" customWidth="1"/>
    <col min="9475" max="9475" width="20" style="5" customWidth="1"/>
    <col min="9476" max="9476" width="18" style="5" customWidth="1"/>
    <col min="9477" max="9477" width="19.6640625" style="5" customWidth="1"/>
    <col min="9478" max="9478" width="16.109375" style="5" customWidth="1"/>
    <col min="9479" max="9479" width="16.44140625" style="5" customWidth="1"/>
    <col min="9480" max="9480" width="12.109375" style="5" customWidth="1"/>
    <col min="9481" max="9481" width="13.109375" style="5" customWidth="1"/>
    <col min="9482" max="9482" width="13.6640625" style="5" customWidth="1"/>
    <col min="9483" max="9483" width="18.33203125" style="5" customWidth="1"/>
    <col min="9484" max="9728" width="8.88671875" style="5"/>
    <col min="9729" max="9729" width="22.88671875" style="5" customWidth="1"/>
    <col min="9730" max="9730" width="19.109375" style="5" customWidth="1"/>
    <col min="9731" max="9731" width="20" style="5" customWidth="1"/>
    <col min="9732" max="9732" width="18" style="5" customWidth="1"/>
    <col min="9733" max="9733" width="19.6640625" style="5" customWidth="1"/>
    <col min="9734" max="9734" width="16.109375" style="5" customWidth="1"/>
    <col min="9735" max="9735" width="16.44140625" style="5" customWidth="1"/>
    <col min="9736" max="9736" width="12.109375" style="5" customWidth="1"/>
    <col min="9737" max="9737" width="13.109375" style="5" customWidth="1"/>
    <col min="9738" max="9738" width="13.6640625" style="5" customWidth="1"/>
    <col min="9739" max="9739" width="18.33203125" style="5" customWidth="1"/>
    <col min="9740" max="9984" width="8.88671875" style="5"/>
    <col min="9985" max="9985" width="22.88671875" style="5" customWidth="1"/>
    <col min="9986" max="9986" width="19.109375" style="5" customWidth="1"/>
    <col min="9987" max="9987" width="20" style="5" customWidth="1"/>
    <col min="9988" max="9988" width="18" style="5" customWidth="1"/>
    <col min="9989" max="9989" width="19.6640625" style="5" customWidth="1"/>
    <col min="9990" max="9990" width="16.109375" style="5" customWidth="1"/>
    <col min="9991" max="9991" width="16.44140625" style="5" customWidth="1"/>
    <col min="9992" max="9992" width="12.109375" style="5" customWidth="1"/>
    <col min="9993" max="9993" width="13.109375" style="5" customWidth="1"/>
    <col min="9994" max="9994" width="13.6640625" style="5" customWidth="1"/>
    <col min="9995" max="9995" width="18.33203125" style="5" customWidth="1"/>
    <col min="9996" max="10240" width="8.88671875" style="5"/>
    <col min="10241" max="10241" width="22.88671875" style="5" customWidth="1"/>
    <col min="10242" max="10242" width="19.109375" style="5" customWidth="1"/>
    <col min="10243" max="10243" width="20" style="5" customWidth="1"/>
    <col min="10244" max="10244" width="18" style="5" customWidth="1"/>
    <col min="10245" max="10245" width="19.6640625" style="5" customWidth="1"/>
    <col min="10246" max="10246" width="16.109375" style="5" customWidth="1"/>
    <col min="10247" max="10247" width="16.44140625" style="5" customWidth="1"/>
    <col min="10248" max="10248" width="12.109375" style="5" customWidth="1"/>
    <col min="10249" max="10249" width="13.109375" style="5" customWidth="1"/>
    <col min="10250" max="10250" width="13.6640625" style="5" customWidth="1"/>
    <col min="10251" max="10251" width="18.33203125" style="5" customWidth="1"/>
    <col min="10252" max="10496" width="8.88671875" style="5"/>
    <col min="10497" max="10497" width="22.88671875" style="5" customWidth="1"/>
    <col min="10498" max="10498" width="19.109375" style="5" customWidth="1"/>
    <col min="10499" max="10499" width="20" style="5" customWidth="1"/>
    <col min="10500" max="10500" width="18" style="5" customWidth="1"/>
    <col min="10501" max="10501" width="19.6640625" style="5" customWidth="1"/>
    <col min="10502" max="10502" width="16.109375" style="5" customWidth="1"/>
    <col min="10503" max="10503" width="16.44140625" style="5" customWidth="1"/>
    <col min="10504" max="10504" width="12.109375" style="5" customWidth="1"/>
    <col min="10505" max="10505" width="13.109375" style="5" customWidth="1"/>
    <col min="10506" max="10506" width="13.6640625" style="5" customWidth="1"/>
    <col min="10507" max="10507" width="18.33203125" style="5" customWidth="1"/>
    <col min="10508" max="10752" width="8.88671875" style="5"/>
    <col min="10753" max="10753" width="22.88671875" style="5" customWidth="1"/>
    <col min="10754" max="10754" width="19.109375" style="5" customWidth="1"/>
    <col min="10755" max="10755" width="20" style="5" customWidth="1"/>
    <col min="10756" max="10756" width="18" style="5" customWidth="1"/>
    <col min="10757" max="10757" width="19.6640625" style="5" customWidth="1"/>
    <col min="10758" max="10758" width="16.109375" style="5" customWidth="1"/>
    <col min="10759" max="10759" width="16.44140625" style="5" customWidth="1"/>
    <col min="10760" max="10760" width="12.109375" style="5" customWidth="1"/>
    <col min="10761" max="10761" width="13.109375" style="5" customWidth="1"/>
    <col min="10762" max="10762" width="13.6640625" style="5" customWidth="1"/>
    <col min="10763" max="10763" width="18.33203125" style="5" customWidth="1"/>
    <col min="10764" max="11008" width="8.88671875" style="5"/>
    <col min="11009" max="11009" width="22.88671875" style="5" customWidth="1"/>
    <col min="11010" max="11010" width="19.109375" style="5" customWidth="1"/>
    <col min="11011" max="11011" width="20" style="5" customWidth="1"/>
    <col min="11012" max="11012" width="18" style="5" customWidth="1"/>
    <col min="11013" max="11013" width="19.6640625" style="5" customWidth="1"/>
    <col min="11014" max="11014" width="16.109375" style="5" customWidth="1"/>
    <col min="11015" max="11015" width="16.44140625" style="5" customWidth="1"/>
    <col min="11016" max="11016" width="12.109375" style="5" customWidth="1"/>
    <col min="11017" max="11017" width="13.109375" style="5" customWidth="1"/>
    <col min="11018" max="11018" width="13.6640625" style="5" customWidth="1"/>
    <col min="11019" max="11019" width="18.33203125" style="5" customWidth="1"/>
    <col min="11020" max="11264" width="8.88671875" style="5"/>
    <col min="11265" max="11265" width="22.88671875" style="5" customWidth="1"/>
    <col min="11266" max="11266" width="19.109375" style="5" customWidth="1"/>
    <col min="11267" max="11267" width="20" style="5" customWidth="1"/>
    <col min="11268" max="11268" width="18" style="5" customWidth="1"/>
    <col min="11269" max="11269" width="19.6640625" style="5" customWidth="1"/>
    <col min="11270" max="11270" width="16.109375" style="5" customWidth="1"/>
    <col min="11271" max="11271" width="16.44140625" style="5" customWidth="1"/>
    <col min="11272" max="11272" width="12.109375" style="5" customWidth="1"/>
    <col min="11273" max="11273" width="13.109375" style="5" customWidth="1"/>
    <col min="11274" max="11274" width="13.6640625" style="5" customWidth="1"/>
    <col min="11275" max="11275" width="18.33203125" style="5" customWidth="1"/>
    <col min="11276" max="11520" width="8.88671875" style="5"/>
    <col min="11521" max="11521" width="22.88671875" style="5" customWidth="1"/>
    <col min="11522" max="11522" width="19.109375" style="5" customWidth="1"/>
    <col min="11523" max="11523" width="20" style="5" customWidth="1"/>
    <col min="11524" max="11524" width="18" style="5" customWidth="1"/>
    <col min="11525" max="11525" width="19.6640625" style="5" customWidth="1"/>
    <col min="11526" max="11526" width="16.109375" style="5" customWidth="1"/>
    <col min="11527" max="11527" width="16.44140625" style="5" customWidth="1"/>
    <col min="11528" max="11528" width="12.109375" style="5" customWidth="1"/>
    <col min="11529" max="11529" width="13.109375" style="5" customWidth="1"/>
    <col min="11530" max="11530" width="13.6640625" style="5" customWidth="1"/>
    <col min="11531" max="11531" width="18.33203125" style="5" customWidth="1"/>
    <col min="11532" max="11776" width="8.88671875" style="5"/>
    <col min="11777" max="11777" width="22.88671875" style="5" customWidth="1"/>
    <col min="11778" max="11778" width="19.109375" style="5" customWidth="1"/>
    <col min="11779" max="11779" width="20" style="5" customWidth="1"/>
    <col min="11780" max="11780" width="18" style="5" customWidth="1"/>
    <col min="11781" max="11781" width="19.6640625" style="5" customWidth="1"/>
    <col min="11782" max="11782" width="16.109375" style="5" customWidth="1"/>
    <col min="11783" max="11783" width="16.44140625" style="5" customWidth="1"/>
    <col min="11784" max="11784" width="12.109375" style="5" customWidth="1"/>
    <col min="11785" max="11785" width="13.109375" style="5" customWidth="1"/>
    <col min="11786" max="11786" width="13.6640625" style="5" customWidth="1"/>
    <col min="11787" max="11787" width="18.33203125" style="5" customWidth="1"/>
    <col min="11788" max="12032" width="8.88671875" style="5"/>
    <col min="12033" max="12033" width="22.88671875" style="5" customWidth="1"/>
    <col min="12034" max="12034" width="19.109375" style="5" customWidth="1"/>
    <col min="12035" max="12035" width="20" style="5" customWidth="1"/>
    <col min="12036" max="12036" width="18" style="5" customWidth="1"/>
    <col min="12037" max="12037" width="19.6640625" style="5" customWidth="1"/>
    <col min="12038" max="12038" width="16.109375" style="5" customWidth="1"/>
    <col min="12039" max="12039" width="16.44140625" style="5" customWidth="1"/>
    <col min="12040" max="12040" width="12.109375" style="5" customWidth="1"/>
    <col min="12041" max="12041" width="13.109375" style="5" customWidth="1"/>
    <col min="12042" max="12042" width="13.6640625" style="5" customWidth="1"/>
    <col min="12043" max="12043" width="18.33203125" style="5" customWidth="1"/>
    <col min="12044" max="12288" width="8.88671875" style="5"/>
    <col min="12289" max="12289" width="22.88671875" style="5" customWidth="1"/>
    <col min="12290" max="12290" width="19.109375" style="5" customWidth="1"/>
    <col min="12291" max="12291" width="20" style="5" customWidth="1"/>
    <col min="12292" max="12292" width="18" style="5" customWidth="1"/>
    <col min="12293" max="12293" width="19.6640625" style="5" customWidth="1"/>
    <col min="12294" max="12294" width="16.109375" style="5" customWidth="1"/>
    <col min="12295" max="12295" width="16.44140625" style="5" customWidth="1"/>
    <col min="12296" max="12296" width="12.109375" style="5" customWidth="1"/>
    <col min="12297" max="12297" width="13.109375" style="5" customWidth="1"/>
    <col min="12298" max="12298" width="13.6640625" style="5" customWidth="1"/>
    <col min="12299" max="12299" width="18.33203125" style="5" customWidth="1"/>
    <col min="12300" max="12544" width="8.88671875" style="5"/>
    <col min="12545" max="12545" width="22.88671875" style="5" customWidth="1"/>
    <col min="12546" max="12546" width="19.109375" style="5" customWidth="1"/>
    <col min="12547" max="12547" width="20" style="5" customWidth="1"/>
    <col min="12548" max="12548" width="18" style="5" customWidth="1"/>
    <col min="12549" max="12549" width="19.6640625" style="5" customWidth="1"/>
    <col min="12550" max="12550" width="16.109375" style="5" customWidth="1"/>
    <col min="12551" max="12551" width="16.44140625" style="5" customWidth="1"/>
    <col min="12552" max="12552" width="12.109375" style="5" customWidth="1"/>
    <col min="12553" max="12553" width="13.109375" style="5" customWidth="1"/>
    <col min="12554" max="12554" width="13.6640625" style="5" customWidth="1"/>
    <col min="12555" max="12555" width="18.33203125" style="5" customWidth="1"/>
    <col min="12556" max="12800" width="8.88671875" style="5"/>
    <col min="12801" max="12801" width="22.88671875" style="5" customWidth="1"/>
    <col min="12802" max="12802" width="19.109375" style="5" customWidth="1"/>
    <col min="12803" max="12803" width="20" style="5" customWidth="1"/>
    <col min="12804" max="12804" width="18" style="5" customWidth="1"/>
    <col min="12805" max="12805" width="19.6640625" style="5" customWidth="1"/>
    <col min="12806" max="12806" width="16.109375" style="5" customWidth="1"/>
    <col min="12807" max="12807" width="16.44140625" style="5" customWidth="1"/>
    <col min="12808" max="12808" width="12.109375" style="5" customWidth="1"/>
    <col min="12809" max="12809" width="13.109375" style="5" customWidth="1"/>
    <col min="12810" max="12810" width="13.6640625" style="5" customWidth="1"/>
    <col min="12811" max="12811" width="18.33203125" style="5" customWidth="1"/>
    <col min="12812" max="13056" width="8.88671875" style="5"/>
    <col min="13057" max="13057" width="22.88671875" style="5" customWidth="1"/>
    <col min="13058" max="13058" width="19.109375" style="5" customWidth="1"/>
    <col min="13059" max="13059" width="20" style="5" customWidth="1"/>
    <col min="13060" max="13060" width="18" style="5" customWidth="1"/>
    <col min="13061" max="13061" width="19.6640625" style="5" customWidth="1"/>
    <col min="13062" max="13062" width="16.109375" style="5" customWidth="1"/>
    <col min="13063" max="13063" width="16.44140625" style="5" customWidth="1"/>
    <col min="13064" max="13064" width="12.109375" style="5" customWidth="1"/>
    <col min="13065" max="13065" width="13.109375" style="5" customWidth="1"/>
    <col min="13066" max="13066" width="13.6640625" style="5" customWidth="1"/>
    <col min="13067" max="13067" width="18.33203125" style="5" customWidth="1"/>
    <col min="13068" max="13312" width="8.88671875" style="5"/>
    <col min="13313" max="13313" width="22.88671875" style="5" customWidth="1"/>
    <col min="13314" max="13314" width="19.109375" style="5" customWidth="1"/>
    <col min="13315" max="13315" width="20" style="5" customWidth="1"/>
    <col min="13316" max="13316" width="18" style="5" customWidth="1"/>
    <col min="13317" max="13317" width="19.6640625" style="5" customWidth="1"/>
    <col min="13318" max="13318" width="16.109375" style="5" customWidth="1"/>
    <col min="13319" max="13319" width="16.44140625" style="5" customWidth="1"/>
    <col min="13320" max="13320" width="12.109375" style="5" customWidth="1"/>
    <col min="13321" max="13321" width="13.109375" style="5" customWidth="1"/>
    <col min="13322" max="13322" width="13.6640625" style="5" customWidth="1"/>
    <col min="13323" max="13323" width="18.33203125" style="5" customWidth="1"/>
    <col min="13324" max="13568" width="8.88671875" style="5"/>
    <col min="13569" max="13569" width="22.88671875" style="5" customWidth="1"/>
    <col min="13570" max="13570" width="19.109375" style="5" customWidth="1"/>
    <col min="13571" max="13571" width="20" style="5" customWidth="1"/>
    <col min="13572" max="13572" width="18" style="5" customWidth="1"/>
    <col min="13573" max="13573" width="19.6640625" style="5" customWidth="1"/>
    <col min="13574" max="13574" width="16.109375" style="5" customWidth="1"/>
    <col min="13575" max="13575" width="16.44140625" style="5" customWidth="1"/>
    <col min="13576" max="13576" width="12.109375" style="5" customWidth="1"/>
    <col min="13577" max="13577" width="13.109375" style="5" customWidth="1"/>
    <col min="13578" max="13578" width="13.6640625" style="5" customWidth="1"/>
    <col min="13579" max="13579" width="18.33203125" style="5" customWidth="1"/>
    <col min="13580" max="13824" width="8.88671875" style="5"/>
    <col min="13825" max="13825" width="22.88671875" style="5" customWidth="1"/>
    <col min="13826" max="13826" width="19.109375" style="5" customWidth="1"/>
    <col min="13827" max="13827" width="20" style="5" customWidth="1"/>
    <col min="13828" max="13828" width="18" style="5" customWidth="1"/>
    <col min="13829" max="13829" width="19.6640625" style="5" customWidth="1"/>
    <col min="13830" max="13830" width="16.109375" style="5" customWidth="1"/>
    <col min="13831" max="13831" width="16.44140625" style="5" customWidth="1"/>
    <col min="13832" max="13832" width="12.109375" style="5" customWidth="1"/>
    <col min="13833" max="13833" width="13.109375" style="5" customWidth="1"/>
    <col min="13834" max="13834" width="13.6640625" style="5" customWidth="1"/>
    <col min="13835" max="13835" width="18.33203125" style="5" customWidth="1"/>
    <col min="13836" max="14080" width="8.88671875" style="5"/>
    <col min="14081" max="14081" width="22.88671875" style="5" customWidth="1"/>
    <col min="14082" max="14082" width="19.109375" style="5" customWidth="1"/>
    <col min="14083" max="14083" width="20" style="5" customWidth="1"/>
    <col min="14084" max="14084" width="18" style="5" customWidth="1"/>
    <col min="14085" max="14085" width="19.6640625" style="5" customWidth="1"/>
    <col min="14086" max="14086" width="16.109375" style="5" customWidth="1"/>
    <col min="14087" max="14087" width="16.44140625" style="5" customWidth="1"/>
    <col min="14088" max="14088" width="12.109375" style="5" customWidth="1"/>
    <col min="14089" max="14089" width="13.109375" style="5" customWidth="1"/>
    <col min="14090" max="14090" width="13.6640625" style="5" customWidth="1"/>
    <col min="14091" max="14091" width="18.33203125" style="5" customWidth="1"/>
    <col min="14092" max="14336" width="8.88671875" style="5"/>
    <col min="14337" max="14337" width="22.88671875" style="5" customWidth="1"/>
    <col min="14338" max="14338" width="19.109375" style="5" customWidth="1"/>
    <col min="14339" max="14339" width="20" style="5" customWidth="1"/>
    <col min="14340" max="14340" width="18" style="5" customWidth="1"/>
    <col min="14341" max="14341" width="19.6640625" style="5" customWidth="1"/>
    <col min="14342" max="14342" width="16.109375" style="5" customWidth="1"/>
    <col min="14343" max="14343" width="16.44140625" style="5" customWidth="1"/>
    <col min="14344" max="14344" width="12.109375" style="5" customWidth="1"/>
    <col min="14345" max="14345" width="13.109375" style="5" customWidth="1"/>
    <col min="14346" max="14346" width="13.6640625" style="5" customWidth="1"/>
    <col min="14347" max="14347" width="18.33203125" style="5" customWidth="1"/>
    <col min="14348" max="14592" width="8.88671875" style="5"/>
    <col min="14593" max="14593" width="22.88671875" style="5" customWidth="1"/>
    <col min="14594" max="14594" width="19.109375" style="5" customWidth="1"/>
    <col min="14595" max="14595" width="20" style="5" customWidth="1"/>
    <col min="14596" max="14596" width="18" style="5" customWidth="1"/>
    <col min="14597" max="14597" width="19.6640625" style="5" customWidth="1"/>
    <col min="14598" max="14598" width="16.109375" style="5" customWidth="1"/>
    <col min="14599" max="14599" width="16.44140625" style="5" customWidth="1"/>
    <col min="14600" max="14600" width="12.109375" style="5" customWidth="1"/>
    <col min="14601" max="14601" width="13.109375" style="5" customWidth="1"/>
    <col min="14602" max="14602" width="13.6640625" style="5" customWidth="1"/>
    <col min="14603" max="14603" width="18.33203125" style="5" customWidth="1"/>
    <col min="14604" max="14848" width="8.88671875" style="5"/>
    <col min="14849" max="14849" width="22.88671875" style="5" customWidth="1"/>
    <col min="14850" max="14850" width="19.109375" style="5" customWidth="1"/>
    <col min="14851" max="14851" width="20" style="5" customWidth="1"/>
    <col min="14852" max="14852" width="18" style="5" customWidth="1"/>
    <col min="14853" max="14853" width="19.6640625" style="5" customWidth="1"/>
    <col min="14854" max="14854" width="16.109375" style="5" customWidth="1"/>
    <col min="14855" max="14855" width="16.44140625" style="5" customWidth="1"/>
    <col min="14856" max="14856" width="12.109375" style="5" customWidth="1"/>
    <col min="14857" max="14857" width="13.109375" style="5" customWidth="1"/>
    <col min="14858" max="14858" width="13.6640625" style="5" customWidth="1"/>
    <col min="14859" max="14859" width="18.33203125" style="5" customWidth="1"/>
    <col min="14860" max="15104" width="8.88671875" style="5"/>
    <col min="15105" max="15105" width="22.88671875" style="5" customWidth="1"/>
    <col min="15106" max="15106" width="19.109375" style="5" customWidth="1"/>
    <col min="15107" max="15107" width="20" style="5" customWidth="1"/>
    <col min="15108" max="15108" width="18" style="5" customWidth="1"/>
    <col min="15109" max="15109" width="19.6640625" style="5" customWidth="1"/>
    <col min="15110" max="15110" width="16.109375" style="5" customWidth="1"/>
    <col min="15111" max="15111" width="16.44140625" style="5" customWidth="1"/>
    <col min="15112" max="15112" width="12.109375" style="5" customWidth="1"/>
    <col min="15113" max="15113" width="13.109375" style="5" customWidth="1"/>
    <col min="15114" max="15114" width="13.6640625" style="5" customWidth="1"/>
    <col min="15115" max="15115" width="18.33203125" style="5" customWidth="1"/>
    <col min="15116" max="15360" width="8.88671875" style="5"/>
    <col min="15361" max="15361" width="22.88671875" style="5" customWidth="1"/>
    <col min="15362" max="15362" width="19.109375" style="5" customWidth="1"/>
    <col min="15363" max="15363" width="20" style="5" customWidth="1"/>
    <col min="15364" max="15364" width="18" style="5" customWidth="1"/>
    <col min="15365" max="15365" width="19.6640625" style="5" customWidth="1"/>
    <col min="15366" max="15366" width="16.109375" style="5" customWidth="1"/>
    <col min="15367" max="15367" width="16.44140625" style="5" customWidth="1"/>
    <col min="15368" max="15368" width="12.109375" style="5" customWidth="1"/>
    <col min="15369" max="15369" width="13.109375" style="5" customWidth="1"/>
    <col min="15370" max="15370" width="13.6640625" style="5" customWidth="1"/>
    <col min="15371" max="15371" width="18.33203125" style="5" customWidth="1"/>
    <col min="15372" max="15616" width="8.88671875" style="5"/>
    <col min="15617" max="15617" width="22.88671875" style="5" customWidth="1"/>
    <col min="15618" max="15618" width="19.109375" style="5" customWidth="1"/>
    <col min="15619" max="15619" width="20" style="5" customWidth="1"/>
    <col min="15620" max="15620" width="18" style="5" customWidth="1"/>
    <col min="15621" max="15621" width="19.6640625" style="5" customWidth="1"/>
    <col min="15622" max="15622" width="16.109375" style="5" customWidth="1"/>
    <col min="15623" max="15623" width="16.44140625" style="5" customWidth="1"/>
    <col min="15624" max="15624" width="12.109375" style="5" customWidth="1"/>
    <col min="15625" max="15625" width="13.109375" style="5" customWidth="1"/>
    <col min="15626" max="15626" width="13.6640625" style="5" customWidth="1"/>
    <col min="15627" max="15627" width="18.33203125" style="5" customWidth="1"/>
    <col min="15628" max="15872" width="8.88671875" style="5"/>
    <col min="15873" max="15873" width="22.88671875" style="5" customWidth="1"/>
    <col min="15874" max="15874" width="19.109375" style="5" customWidth="1"/>
    <col min="15875" max="15875" width="20" style="5" customWidth="1"/>
    <col min="15876" max="15876" width="18" style="5" customWidth="1"/>
    <col min="15877" max="15877" width="19.6640625" style="5" customWidth="1"/>
    <col min="15878" max="15878" width="16.109375" style="5" customWidth="1"/>
    <col min="15879" max="15879" width="16.44140625" style="5" customWidth="1"/>
    <col min="15880" max="15880" width="12.109375" style="5" customWidth="1"/>
    <col min="15881" max="15881" width="13.109375" style="5" customWidth="1"/>
    <col min="15882" max="15882" width="13.6640625" style="5" customWidth="1"/>
    <col min="15883" max="15883" width="18.33203125" style="5" customWidth="1"/>
    <col min="15884" max="16128" width="8.88671875" style="5"/>
    <col min="16129" max="16129" width="22.88671875" style="5" customWidth="1"/>
    <col min="16130" max="16130" width="19.109375" style="5" customWidth="1"/>
    <col min="16131" max="16131" width="20" style="5" customWidth="1"/>
    <col min="16132" max="16132" width="18" style="5" customWidth="1"/>
    <col min="16133" max="16133" width="19.6640625" style="5" customWidth="1"/>
    <col min="16134" max="16134" width="16.109375" style="5" customWidth="1"/>
    <col min="16135" max="16135" width="16.44140625" style="5" customWidth="1"/>
    <col min="16136" max="16136" width="12.109375" style="5" customWidth="1"/>
    <col min="16137" max="16137" width="13.109375" style="5" customWidth="1"/>
    <col min="16138" max="16138" width="13.6640625" style="5" customWidth="1"/>
    <col min="16139" max="16139" width="18.33203125" style="5" customWidth="1"/>
    <col min="16140" max="16384" width="8.88671875" style="5"/>
  </cols>
  <sheetData>
    <row r="1" spans="1:10" ht="14.4" x14ac:dyDescent="0.3">
      <c r="A1" s="326" t="s">
        <v>394</v>
      </c>
    </row>
    <row r="2" spans="1:10" s="3" customFormat="1" ht="14.4" x14ac:dyDescent="0.3">
      <c r="A2" s="326" t="s">
        <v>395</v>
      </c>
      <c r="B2" s="1"/>
      <c r="C2" s="2"/>
      <c r="D2" s="2"/>
      <c r="E2" s="328"/>
      <c r="F2" s="328"/>
    </row>
    <row r="3" spans="1:10" ht="15" customHeight="1" x14ac:dyDescent="0.3">
      <c r="A3" s="326" t="s">
        <v>398</v>
      </c>
      <c r="B3" s="4"/>
      <c r="C3" s="326" t="s">
        <v>397</v>
      </c>
      <c r="D3" s="4"/>
      <c r="E3" s="4"/>
      <c r="F3" s="4"/>
      <c r="G3" s="4"/>
      <c r="H3" s="4"/>
      <c r="I3" s="4"/>
      <c r="J3" s="4"/>
    </row>
    <row r="4" spans="1:10" ht="14.4" x14ac:dyDescent="0.3">
      <c r="A4" s="326"/>
      <c r="B4" s="6"/>
      <c r="C4" s="6"/>
      <c r="D4" s="6"/>
      <c r="E4" s="6"/>
      <c r="F4" s="6"/>
      <c r="G4" s="6"/>
      <c r="H4" s="6"/>
      <c r="I4" s="6"/>
      <c r="J4" s="6"/>
    </row>
    <row r="5" spans="1:10" s="186" customFormat="1" ht="15" thickBot="1" x14ac:dyDescent="0.35">
      <c r="A5" s="342" t="s">
        <v>384</v>
      </c>
      <c r="B5" s="342"/>
      <c r="C5" s="342"/>
      <c r="D5" s="342"/>
      <c r="E5" s="342"/>
      <c r="F5" s="342"/>
      <c r="G5" s="342"/>
      <c r="H5" s="342"/>
      <c r="I5" s="342"/>
      <c r="J5" s="6"/>
    </row>
    <row r="6" spans="1:10" ht="15" customHeight="1" thickBot="1" x14ac:dyDescent="0.35">
      <c r="A6"/>
      <c r="B6" s="329" t="s">
        <v>383</v>
      </c>
      <c r="C6" s="330"/>
      <c r="D6" s="330"/>
      <c r="E6" s="330"/>
      <c r="F6" s="330"/>
      <c r="G6" s="331"/>
      <c r="H6" s="765"/>
      <c r="I6" s="7"/>
      <c r="J6" s="248"/>
    </row>
    <row r="7" spans="1:10" x14ac:dyDescent="0.3">
      <c r="A7" s="332" t="s">
        <v>382</v>
      </c>
      <c r="B7" s="334" t="s">
        <v>326</v>
      </c>
      <c r="C7" s="336" t="s">
        <v>381</v>
      </c>
      <c r="D7" s="334" t="s">
        <v>325</v>
      </c>
      <c r="E7" s="338" t="s">
        <v>324</v>
      </c>
      <c r="F7" s="340" t="s">
        <v>323</v>
      </c>
      <c r="G7" s="340" t="s">
        <v>322</v>
      </c>
      <c r="H7" s="764" t="s">
        <v>380</v>
      </c>
      <c r="I7" s="358" t="s">
        <v>379</v>
      </c>
    </row>
    <row r="8" spans="1:10" ht="81.75" customHeight="1" x14ac:dyDescent="0.3">
      <c r="A8" s="333"/>
      <c r="B8" s="335"/>
      <c r="C8" s="337"/>
      <c r="D8" s="335"/>
      <c r="E8" s="339"/>
      <c r="F8" s="341"/>
      <c r="G8" s="341"/>
      <c r="H8" s="341"/>
      <c r="I8" s="359"/>
    </row>
    <row r="9" spans="1:10" s="8" customFormat="1" ht="12.75" customHeight="1" x14ac:dyDescent="0.3">
      <c r="A9" s="343" t="s">
        <v>359</v>
      </c>
      <c r="B9" s="344"/>
      <c r="C9" s="344"/>
      <c r="D9" s="344"/>
      <c r="E9" s="360"/>
      <c r="F9" s="360"/>
      <c r="G9" s="360"/>
      <c r="H9" s="360"/>
      <c r="I9" s="345"/>
    </row>
    <row r="10" spans="1:10" s="8" customFormat="1" ht="14.4" x14ac:dyDescent="0.3">
      <c r="A10" s="9" t="s">
        <v>375</v>
      </c>
      <c r="B10" s="10">
        <f>'[1]Nota II.1.1.a'!B41</f>
        <v>8036854210.8599997</v>
      </c>
      <c r="C10" s="10">
        <f>'[1]Nota II.1.1.a'!C41</f>
        <v>257496870</v>
      </c>
      <c r="D10" s="10">
        <f>'[1]Nota II.1.1.a'!D41</f>
        <v>3925628643.48</v>
      </c>
      <c r="E10" s="10">
        <f>'[1]Nota II.1.1.a'!E41</f>
        <v>249848250.12</v>
      </c>
      <c r="F10" s="10">
        <f>'[1]Nota II.1.1.a'!F41</f>
        <v>9213535.4900000002</v>
      </c>
      <c r="G10" s="10">
        <f>'[1]Nota II.1.1.a'!G41</f>
        <v>205463209.12</v>
      </c>
      <c r="H10" s="10">
        <f>'[1]Nota II.1.1.a'!H41</f>
        <v>1200926795.3800001</v>
      </c>
      <c r="I10" s="11">
        <f>B10+SUM(D10:H10)</f>
        <v>13627934644.450001</v>
      </c>
    </row>
    <row r="11" spans="1:10" x14ac:dyDescent="0.3">
      <c r="A11" s="9" t="s">
        <v>372</v>
      </c>
      <c r="B11" s="10">
        <f t="shared" ref="B11:I11" si="0">SUM(B12:B14)</f>
        <v>314925459.64000005</v>
      </c>
      <c r="C11" s="10">
        <f t="shared" si="0"/>
        <v>2139250.6</v>
      </c>
      <c r="D11" s="10">
        <f t="shared" si="0"/>
        <v>88719493.340000004</v>
      </c>
      <c r="E11" s="10">
        <f t="shared" si="0"/>
        <v>15452233.290000001</v>
      </c>
      <c r="F11" s="10">
        <f t="shared" si="0"/>
        <v>8231.16</v>
      </c>
      <c r="G11" s="10">
        <f t="shared" si="0"/>
        <v>26076162.18</v>
      </c>
      <c r="H11" s="10">
        <f t="shared" si="0"/>
        <v>555248330.6099999</v>
      </c>
      <c r="I11" s="11">
        <f t="shared" si="0"/>
        <v>1000429910.22</v>
      </c>
    </row>
    <row r="12" spans="1:10" x14ac:dyDescent="0.3">
      <c r="A12" s="12" t="s">
        <v>374</v>
      </c>
      <c r="B12" s="13">
        <f>'[1]Nota II.1.1.a'!B43</f>
        <v>33716596.439999998</v>
      </c>
      <c r="C12" s="13">
        <f>'[1]Nota II.1.1.a'!C43</f>
        <v>0</v>
      </c>
      <c r="D12" s="13">
        <f>'[1]Nota II.1.1.a'!D43</f>
        <v>10992921.779999999</v>
      </c>
      <c r="E12" s="13">
        <f>'[1]Nota II.1.1.a'!E43</f>
        <v>1651895.63</v>
      </c>
      <c r="F12" s="13">
        <f>'[1]Nota II.1.1.a'!F43</f>
        <v>0</v>
      </c>
      <c r="G12" s="13">
        <f>'[1]Nota II.1.1.a'!G43</f>
        <v>14067040.68</v>
      </c>
      <c r="H12" s="13">
        <f>'[1]Nota II.1.1.a'!H43</f>
        <v>301420299</v>
      </c>
      <c r="I12" s="14">
        <f>B12+SUM(D12:H12)</f>
        <v>361848753.52999997</v>
      </c>
    </row>
    <row r="13" spans="1:10" x14ac:dyDescent="0.3">
      <c r="A13" s="12" t="s">
        <v>105</v>
      </c>
      <c r="B13" s="13">
        <f>'[1]Nota II.1.1.a'!B44</f>
        <v>272523859.10000002</v>
      </c>
      <c r="C13" s="13">
        <f>'[1]Nota II.1.1.a'!C44</f>
        <v>2139250.6</v>
      </c>
      <c r="D13" s="13">
        <f>'[1]Nota II.1.1.a'!D44</f>
        <v>60578616.25</v>
      </c>
      <c r="E13" s="13">
        <f>'[1]Nota II.1.1.a'!E44</f>
        <v>1247352.78</v>
      </c>
      <c r="F13" s="13">
        <f>'[1]Nota II.1.1.a'!F44</f>
        <v>8231.16</v>
      </c>
      <c r="G13" s="13">
        <f>'[1]Nota II.1.1.a'!G44</f>
        <v>10043786.33</v>
      </c>
      <c r="H13" s="13">
        <f>'[1]Nota II.1.1.a'!H44</f>
        <v>294179311.06999999</v>
      </c>
      <c r="I13" s="14">
        <f>B13+SUM(D13:H13)</f>
        <v>638581156.69000006</v>
      </c>
    </row>
    <row r="14" spans="1:10" x14ac:dyDescent="0.3">
      <c r="A14" s="12" t="s">
        <v>378</v>
      </c>
      <c r="B14" s="13">
        <f>'[1]Nota II.1.1.a'!B45</f>
        <v>8685004.0999999996</v>
      </c>
      <c r="C14" s="13">
        <f>'[1]Nota II.1.1.a'!C45</f>
        <v>0</v>
      </c>
      <c r="D14" s="13">
        <f>'[1]Nota II.1.1.a'!D45</f>
        <v>17147955.309999999</v>
      </c>
      <c r="E14" s="13">
        <f>'[1]Nota II.1.1.a'!E45</f>
        <v>12552984.880000001</v>
      </c>
      <c r="F14" s="13">
        <f>'[1]Nota II.1.1.a'!F45</f>
        <v>0</v>
      </c>
      <c r="G14" s="13">
        <f>'[1]Nota II.1.1.a'!G45</f>
        <v>1965335.17</v>
      </c>
      <c r="H14" s="13">
        <f>'[1]Nota II.1.1.a'!H45</f>
        <v>-40351279.460000001</v>
      </c>
      <c r="I14" s="14">
        <f>B14+SUM(D14:H14)</f>
        <v>0</v>
      </c>
    </row>
    <row r="15" spans="1:10" x14ac:dyDescent="0.3">
      <c r="A15" s="9" t="s">
        <v>370</v>
      </c>
      <c r="B15" s="10">
        <f t="shared" ref="B15:I15" si="1">SUM(B16:B17)</f>
        <v>157027155.85000002</v>
      </c>
      <c r="C15" s="10">
        <f t="shared" si="1"/>
        <v>24247374.210000001</v>
      </c>
      <c r="D15" s="10">
        <f t="shared" si="1"/>
        <v>46789431.329999998</v>
      </c>
      <c r="E15" s="10">
        <f t="shared" si="1"/>
        <v>10827224.4</v>
      </c>
      <c r="F15" s="10">
        <f t="shared" si="1"/>
        <v>1393974.06</v>
      </c>
      <c r="G15" s="10">
        <f t="shared" si="1"/>
        <v>6827485.0499999998</v>
      </c>
      <c r="H15" s="10">
        <f t="shared" si="1"/>
        <v>252087424.49000001</v>
      </c>
      <c r="I15" s="11">
        <f t="shared" si="1"/>
        <v>474952695.18000001</v>
      </c>
    </row>
    <row r="16" spans="1:10" x14ac:dyDescent="0.3">
      <c r="A16" s="12" t="s">
        <v>369</v>
      </c>
      <c r="B16" s="13">
        <f>'[1]Nota II.1.1.a'!B47</f>
        <v>3082210.58</v>
      </c>
      <c r="C16" s="13">
        <f>'[1]Nota II.1.1.a'!C47</f>
        <v>0</v>
      </c>
      <c r="D16" s="13">
        <f>'[1]Nota II.1.1.a'!D47</f>
        <v>6365653.8200000003</v>
      </c>
      <c r="E16" s="13">
        <f>'[1]Nota II.1.1.a'!E47</f>
        <v>10651208.27</v>
      </c>
      <c r="F16" s="13">
        <f>'[1]Nota II.1.1.a'!F47</f>
        <v>1066044.5</v>
      </c>
      <c r="G16" s="13">
        <f>'[1]Nota II.1.1.a'!G47</f>
        <v>4298907.67</v>
      </c>
      <c r="H16" s="13">
        <f>'[1]Nota II.1.1.a'!H47</f>
        <v>0</v>
      </c>
      <c r="I16" s="14">
        <f>B16+SUM(D16:H16)</f>
        <v>25464024.839999996</v>
      </c>
    </row>
    <row r="17" spans="1:9" x14ac:dyDescent="0.3">
      <c r="A17" s="12" t="s">
        <v>105</v>
      </c>
      <c r="B17" s="13">
        <f>'[1]Nota II.1.1.a'!B48</f>
        <v>153944945.27000001</v>
      </c>
      <c r="C17" s="13">
        <f>'[1]Nota II.1.1.a'!C48</f>
        <v>24247374.210000001</v>
      </c>
      <c r="D17" s="13">
        <f>'[1]Nota II.1.1.a'!D48</f>
        <v>40423777.509999998</v>
      </c>
      <c r="E17" s="13">
        <f>'[1]Nota II.1.1.a'!E48</f>
        <v>176016.13</v>
      </c>
      <c r="F17" s="13">
        <f>'[1]Nota II.1.1.a'!F48</f>
        <v>327929.56</v>
      </c>
      <c r="G17" s="13">
        <f>'[1]Nota II.1.1.a'!G48</f>
        <v>2528577.38</v>
      </c>
      <c r="H17" s="13">
        <f>'[1]Nota II.1.1.a'!H48</f>
        <v>252087424.49000001</v>
      </c>
      <c r="I17" s="14">
        <f>B17+SUM(D17:H17)</f>
        <v>449488670.34000003</v>
      </c>
    </row>
    <row r="18" spans="1:9" x14ac:dyDescent="0.3">
      <c r="A18" s="9" t="s">
        <v>368</v>
      </c>
      <c r="B18" s="10">
        <f t="shared" ref="B18:I18" si="2">B10+B11-B15</f>
        <v>8194752514.6499996</v>
      </c>
      <c r="C18" s="10">
        <f t="shared" si="2"/>
        <v>235388746.38999999</v>
      </c>
      <c r="D18" s="10">
        <f t="shared" si="2"/>
        <v>3967558705.4900002</v>
      </c>
      <c r="E18" s="10">
        <f t="shared" si="2"/>
        <v>254473259.00999999</v>
      </c>
      <c r="F18" s="10">
        <f t="shared" si="2"/>
        <v>7827792.5899999999</v>
      </c>
      <c r="G18" s="10">
        <f t="shared" si="2"/>
        <v>224711886.25</v>
      </c>
      <c r="H18" s="10">
        <f t="shared" si="2"/>
        <v>1504087701.5</v>
      </c>
      <c r="I18" s="11">
        <f t="shared" si="2"/>
        <v>14153411859.49</v>
      </c>
    </row>
    <row r="19" spans="1:9" x14ac:dyDescent="0.3">
      <c r="A19" s="343" t="s">
        <v>373</v>
      </c>
      <c r="B19" s="360"/>
      <c r="C19" s="360"/>
      <c r="D19" s="360"/>
      <c r="E19" s="360"/>
      <c r="F19" s="360"/>
      <c r="G19" s="360"/>
      <c r="H19" s="360"/>
      <c r="I19" s="345"/>
    </row>
    <row r="20" spans="1:9" x14ac:dyDescent="0.3">
      <c r="A20" s="9" t="s">
        <v>366</v>
      </c>
      <c r="B20" s="10">
        <f>'[1]Nota II.1.1.a'!B51</f>
        <v>43570863.060000002</v>
      </c>
      <c r="C20" s="10">
        <f>'[1]Nota II.1.1.a'!C51</f>
        <v>0</v>
      </c>
      <c r="D20" s="10">
        <f>'[1]Nota II.1.1.a'!D51</f>
        <v>1575683539.8399999</v>
      </c>
      <c r="E20" s="10">
        <f>'[1]Nota II.1.1.a'!E51</f>
        <v>199948411.78999999</v>
      </c>
      <c r="F20" s="10">
        <f>'[1]Nota II.1.1.a'!F51</f>
        <v>7883143.2400000002</v>
      </c>
      <c r="G20" s="10">
        <f>'[1]Nota II.1.1.a'!G51</f>
        <v>171977734.84</v>
      </c>
      <c r="H20" s="10">
        <f>'[1]Nota II.1.1.a'!H51</f>
        <v>0</v>
      </c>
      <c r="I20" s="11">
        <f>B20+SUM(D20:H20)</f>
        <v>1999063692.7699997</v>
      </c>
    </row>
    <row r="21" spans="1:9" x14ac:dyDescent="0.3">
      <c r="A21" s="9" t="s">
        <v>372</v>
      </c>
      <c r="B21" s="10">
        <f t="shared" ref="B21:I21" si="3">SUM(B22:B24)</f>
        <v>6673143.6799999997</v>
      </c>
      <c r="C21" s="10">
        <f t="shared" si="3"/>
        <v>0</v>
      </c>
      <c r="D21" s="10">
        <f t="shared" si="3"/>
        <v>128730778.43000001</v>
      </c>
      <c r="E21" s="10">
        <f t="shared" si="3"/>
        <v>21092618.59</v>
      </c>
      <c r="F21" s="10">
        <f t="shared" si="3"/>
        <v>352325.49</v>
      </c>
      <c r="G21" s="10">
        <f t="shared" si="3"/>
        <v>20806728.490000002</v>
      </c>
      <c r="H21" s="10">
        <f t="shared" si="3"/>
        <v>0</v>
      </c>
      <c r="I21" s="11">
        <f t="shared" si="3"/>
        <v>177655594.68000004</v>
      </c>
    </row>
    <row r="22" spans="1:9" x14ac:dyDescent="0.3">
      <c r="A22" s="12" t="s">
        <v>371</v>
      </c>
      <c r="B22" s="13">
        <f>'[1]Nota II.1.1.a'!B53</f>
        <v>6673143.6799999997</v>
      </c>
      <c r="C22" s="13">
        <f>'[1]Nota II.1.1.a'!C53</f>
        <v>0</v>
      </c>
      <c r="D22" s="13">
        <f>'[1]Nota II.1.1.a'!D53</f>
        <v>123512478.51000001</v>
      </c>
      <c r="E22" s="13">
        <f>'[1]Nota II.1.1.a'!E53</f>
        <v>20637938.57</v>
      </c>
      <c r="F22" s="13">
        <f>'[1]Nota II.1.1.a'!F53</f>
        <v>352325.49</v>
      </c>
      <c r="G22" s="13">
        <f>'[1]Nota II.1.1.a'!G53</f>
        <v>4747350.6500000004</v>
      </c>
      <c r="H22" s="13">
        <f>'[1]Nota II.1.1.a'!H53</f>
        <v>0</v>
      </c>
      <c r="I22" s="14">
        <f>B22+SUM(D22:H22)</f>
        <v>155923236.90000004</v>
      </c>
    </row>
    <row r="23" spans="1:9" x14ac:dyDescent="0.3">
      <c r="A23" s="12" t="s">
        <v>105</v>
      </c>
      <c r="B23" s="13">
        <f>'[1]Nota II.1.1.a'!B54</f>
        <v>0</v>
      </c>
      <c r="C23" s="13">
        <f>'[1]Nota II.1.1.a'!C54</f>
        <v>0</v>
      </c>
      <c r="D23" s="13">
        <f>'[1]Nota II.1.1.a'!D54</f>
        <v>5254524.92</v>
      </c>
      <c r="E23" s="13">
        <f>'[1]Nota II.1.1.a'!E54</f>
        <v>418455.02</v>
      </c>
      <c r="F23" s="13">
        <f>'[1]Nota II.1.1.a'!F54</f>
        <v>0</v>
      </c>
      <c r="G23" s="13">
        <f>'[1]Nota II.1.1.a'!G54</f>
        <v>16059377.84</v>
      </c>
      <c r="H23" s="13">
        <f>'[1]Nota II.1.1.a'!H54</f>
        <v>0</v>
      </c>
      <c r="I23" s="14">
        <f>B23+SUM(D23:H23)</f>
        <v>21732357.780000001</v>
      </c>
    </row>
    <row r="24" spans="1:9" x14ac:dyDescent="0.3">
      <c r="A24" s="12" t="s">
        <v>378</v>
      </c>
      <c r="B24" s="13">
        <f>'[1]Nota II.1.1.a'!B55</f>
        <v>0</v>
      </c>
      <c r="C24" s="13">
        <f>'[1]Nota II.1.1.a'!C55</f>
        <v>0</v>
      </c>
      <c r="D24" s="13">
        <f>'[1]Nota II.1.1.a'!D55</f>
        <v>-36225</v>
      </c>
      <c r="E24" s="13">
        <f>'[1]Nota II.1.1.a'!E55</f>
        <v>36225</v>
      </c>
      <c r="F24" s="13">
        <f>'[1]Nota II.1.1.a'!F55</f>
        <v>0</v>
      </c>
      <c r="G24" s="13">
        <f>'[1]Nota II.1.1.a'!G55</f>
        <v>0</v>
      </c>
      <c r="H24" s="13">
        <f>'[1]Nota II.1.1.a'!H55</f>
        <v>0</v>
      </c>
      <c r="I24" s="14">
        <f>B24+SUM(D24:H24)</f>
        <v>0</v>
      </c>
    </row>
    <row r="25" spans="1:9" x14ac:dyDescent="0.3">
      <c r="A25" s="9" t="s">
        <v>370</v>
      </c>
      <c r="B25" s="10">
        <f t="shared" ref="B25:I25" si="4">SUM(B26:B27)</f>
        <v>1240.28</v>
      </c>
      <c r="C25" s="10">
        <f t="shared" si="4"/>
        <v>0</v>
      </c>
      <c r="D25" s="10">
        <f t="shared" si="4"/>
        <v>9665045.5299999993</v>
      </c>
      <c r="E25" s="10">
        <f t="shared" si="4"/>
        <v>14152221.880000001</v>
      </c>
      <c r="F25" s="10">
        <f t="shared" si="4"/>
        <v>1386292.54</v>
      </c>
      <c r="G25" s="10">
        <f t="shared" si="4"/>
        <v>6194015.9000000004</v>
      </c>
      <c r="H25" s="10">
        <f t="shared" si="4"/>
        <v>0</v>
      </c>
      <c r="I25" s="11">
        <f t="shared" si="4"/>
        <v>31398816.130000003</v>
      </c>
    </row>
    <row r="26" spans="1:9" x14ac:dyDescent="0.3">
      <c r="A26" s="12" t="s">
        <v>369</v>
      </c>
      <c r="B26" s="13">
        <f>'[1]Nota II.1.1.a'!B57</f>
        <v>0</v>
      </c>
      <c r="C26" s="13">
        <f>'[1]Nota II.1.1.a'!C57</f>
        <v>0</v>
      </c>
      <c r="D26" s="13">
        <f>'[1]Nota II.1.1.a'!D57</f>
        <v>864842</v>
      </c>
      <c r="E26" s="13">
        <f>'[1]Nota II.1.1.a'!E57</f>
        <v>13594006.640000001</v>
      </c>
      <c r="F26" s="13">
        <f>'[1]Nota II.1.1.a'!F57</f>
        <v>1024108.98</v>
      </c>
      <c r="G26" s="13">
        <f>'[1]Nota II.1.1.a'!G57</f>
        <v>3341712.62</v>
      </c>
      <c r="H26" s="13">
        <f>'[1]Nota II.1.1.a'!H57</f>
        <v>0</v>
      </c>
      <c r="I26" s="14">
        <f>B26+SUM(D26:H26)</f>
        <v>18824670.240000002</v>
      </c>
    </row>
    <row r="27" spans="1:9" x14ac:dyDescent="0.3">
      <c r="A27" s="12" t="s">
        <v>105</v>
      </c>
      <c r="B27" s="13">
        <f>'[1]Nota II.1.1.a'!B58</f>
        <v>1240.28</v>
      </c>
      <c r="C27" s="13">
        <f>'[1]Nota II.1.1.a'!C58</f>
        <v>0</v>
      </c>
      <c r="D27" s="13">
        <f>'[1]Nota II.1.1.a'!D58</f>
        <v>8800203.5299999993</v>
      </c>
      <c r="E27" s="13">
        <f>'[1]Nota II.1.1.a'!E58</f>
        <v>558215.24</v>
      </c>
      <c r="F27" s="13">
        <f>'[1]Nota II.1.1.a'!F58</f>
        <v>362183.56</v>
      </c>
      <c r="G27" s="13">
        <f>'[1]Nota II.1.1.a'!G58</f>
        <v>2852303.28</v>
      </c>
      <c r="H27" s="13">
        <f>'[1]Nota II.1.1.a'!H58</f>
        <v>0</v>
      </c>
      <c r="I27" s="14">
        <f>B27+SUM(D27:H27)</f>
        <v>12574145.889999999</v>
      </c>
    </row>
    <row r="28" spans="1:9" x14ac:dyDescent="0.3">
      <c r="A28" s="9" t="s">
        <v>368</v>
      </c>
      <c r="B28" s="10">
        <f t="shared" ref="B28:I28" si="5">B20+B21-B25</f>
        <v>50242766.460000001</v>
      </c>
      <c r="C28" s="10">
        <f t="shared" si="5"/>
        <v>0</v>
      </c>
      <c r="D28" s="10">
        <f t="shared" si="5"/>
        <v>1694749272.74</v>
      </c>
      <c r="E28" s="10">
        <f t="shared" si="5"/>
        <v>206888808.5</v>
      </c>
      <c r="F28" s="10">
        <f t="shared" si="5"/>
        <v>6849176.1900000004</v>
      </c>
      <c r="G28" s="10">
        <f t="shared" si="5"/>
        <v>186590447.43000001</v>
      </c>
      <c r="H28" s="10">
        <f t="shared" si="5"/>
        <v>0</v>
      </c>
      <c r="I28" s="11">
        <f t="shared" si="5"/>
        <v>2145320471.3199997</v>
      </c>
    </row>
    <row r="29" spans="1:9" x14ac:dyDescent="0.3">
      <c r="A29" s="343" t="s">
        <v>367</v>
      </c>
      <c r="B29" s="360"/>
      <c r="C29" s="360"/>
      <c r="D29" s="360"/>
      <c r="E29" s="360"/>
      <c r="F29" s="360"/>
      <c r="G29" s="360"/>
      <c r="H29" s="360"/>
      <c r="I29" s="345"/>
    </row>
    <row r="30" spans="1:9" x14ac:dyDescent="0.3">
      <c r="A30" s="9" t="s">
        <v>366</v>
      </c>
      <c r="B30" s="10">
        <f>'[1]Nota II.1.1.a'!B61</f>
        <v>51612497.979999997</v>
      </c>
      <c r="C30" s="10">
        <f>'[1]Nota II.1.1.a'!C61</f>
        <v>51612497.979999997</v>
      </c>
      <c r="D30" s="10">
        <f>'[1]Nota II.1.1.a'!D61</f>
        <v>0</v>
      </c>
      <c r="E30" s="10">
        <f>'[1]Nota II.1.1.a'!E61</f>
        <v>0</v>
      </c>
      <c r="F30" s="10">
        <f>'[1]Nota II.1.1.a'!F61</f>
        <v>0</v>
      </c>
      <c r="G30" s="10">
        <f>'[1]Nota II.1.1.a'!G61</f>
        <v>0</v>
      </c>
      <c r="H30" s="10">
        <f>'[1]Nota II.1.1.a'!H61</f>
        <v>4096342.61</v>
      </c>
      <c r="I30" s="11">
        <f>B30+SUM(D30:H30)</f>
        <v>55708840.589999996</v>
      </c>
    </row>
    <row r="31" spans="1:9" x14ac:dyDescent="0.3">
      <c r="A31" s="12" t="s">
        <v>202</v>
      </c>
      <c r="B31" s="13">
        <f>'[1]Nota II.1.1.a'!B62</f>
        <v>1107315.57</v>
      </c>
      <c r="C31" s="13">
        <f>'[1]Nota II.1.1.a'!C62</f>
        <v>1107315.57</v>
      </c>
      <c r="D31" s="13">
        <f>'[1]Nota II.1.1.a'!D62</f>
        <v>0</v>
      </c>
      <c r="E31" s="13">
        <f>'[1]Nota II.1.1.a'!E62</f>
        <v>0</v>
      </c>
      <c r="F31" s="13">
        <f>'[1]Nota II.1.1.a'!F62</f>
        <v>0</v>
      </c>
      <c r="G31" s="13">
        <f>'[1]Nota II.1.1.a'!G62</f>
        <v>0</v>
      </c>
      <c r="H31" s="13">
        <f>'[1]Nota II.1.1.a'!H62</f>
        <v>17704.34</v>
      </c>
      <c r="I31" s="14">
        <f>B31+SUM(D31:H31)</f>
        <v>1125019.9100000001</v>
      </c>
    </row>
    <row r="32" spans="1:9" x14ac:dyDescent="0.3">
      <c r="A32" s="12" t="s">
        <v>198</v>
      </c>
      <c r="B32" s="13">
        <f>'[1]Nota II.1.1.a'!B63</f>
        <v>11223105.98</v>
      </c>
      <c r="C32" s="13">
        <f>'[1]Nota II.1.1.a'!C63</f>
        <v>11223105.98</v>
      </c>
      <c r="D32" s="13">
        <f>'[1]Nota II.1.1.a'!D63</f>
        <v>0</v>
      </c>
      <c r="E32" s="13">
        <f>'[1]Nota II.1.1.a'!E63</f>
        <v>0</v>
      </c>
      <c r="F32" s="13">
        <f>'[1]Nota II.1.1.a'!F63</f>
        <v>0</v>
      </c>
      <c r="G32" s="13">
        <f>'[1]Nota II.1.1.a'!G63</f>
        <v>0</v>
      </c>
      <c r="H32" s="13">
        <f>'[1]Nota II.1.1.a'!H63</f>
        <v>180049.21</v>
      </c>
      <c r="I32" s="14">
        <f>B32+SUM(D32:H32)</f>
        <v>11403155.190000001</v>
      </c>
    </row>
    <row r="33" spans="1:9" x14ac:dyDescent="0.3">
      <c r="A33" s="15" t="s">
        <v>368</v>
      </c>
      <c r="B33" s="16">
        <f t="shared" ref="B33:I33" si="6">B30+B31-B32</f>
        <v>41496707.569999993</v>
      </c>
      <c r="C33" s="16">
        <f t="shared" si="6"/>
        <v>41496707.569999993</v>
      </c>
      <c r="D33" s="16">
        <f t="shared" si="6"/>
        <v>0</v>
      </c>
      <c r="E33" s="16">
        <f t="shared" si="6"/>
        <v>0</v>
      </c>
      <c r="F33" s="16">
        <f t="shared" si="6"/>
        <v>0</v>
      </c>
      <c r="G33" s="16">
        <f t="shared" si="6"/>
        <v>0</v>
      </c>
      <c r="H33" s="16">
        <f t="shared" si="6"/>
        <v>3933997.7399999998</v>
      </c>
      <c r="I33" s="17">
        <f t="shared" si="6"/>
        <v>45430705.310000002</v>
      </c>
    </row>
    <row r="34" spans="1:9" x14ac:dyDescent="0.3">
      <c r="A34" s="343" t="s">
        <v>348</v>
      </c>
      <c r="B34" s="344"/>
      <c r="C34" s="344"/>
      <c r="D34" s="344"/>
      <c r="E34" s="344"/>
      <c r="F34" s="344"/>
      <c r="G34" s="344"/>
      <c r="H34" s="344"/>
      <c r="I34" s="345"/>
    </row>
    <row r="35" spans="1:9" x14ac:dyDescent="0.3">
      <c r="A35" s="18" t="s">
        <v>189</v>
      </c>
      <c r="B35" s="19">
        <f t="shared" ref="B35:I35" si="7">B10-B20-B30</f>
        <v>7941670849.8199997</v>
      </c>
      <c r="C35" s="19">
        <f t="shared" si="7"/>
        <v>205884372.02000001</v>
      </c>
      <c r="D35" s="19">
        <f t="shared" si="7"/>
        <v>2349945103.6400003</v>
      </c>
      <c r="E35" s="19">
        <f t="shared" si="7"/>
        <v>49899838.330000013</v>
      </c>
      <c r="F35" s="19">
        <f t="shared" si="7"/>
        <v>1330392.25</v>
      </c>
      <c r="G35" s="19">
        <f t="shared" si="7"/>
        <v>33485474.280000001</v>
      </c>
      <c r="H35" s="19">
        <f t="shared" si="7"/>
        <v>1196830452.7700002</v>
      </c>
      <c r="I35" s="20">
        <f t="shared" si="7"/>
        <v>11573162111.09</v>
      </c>
    </row>
    <row r="36" spans="1:9" ht="14.4" thickBot="1" x14ac:dyDescent="0.35">
      <c r="A36" s="21" t="s">
        <v>347</v>
      </c>
      <c r="B36" s="22">
        <f t="shared" ref="B36:I36" si="8">B18-B28-B33</f>
        <v>8103013040.6199999</v>
      </c>
      <c r="C36" s="22">
        <f t="shared" si="8"/>
        <v>193892038.81999999</v>
      </c>
      <c r="D36" s="22">
        <f t="shared" si="8"/>
        <v>2272809432.75</v>
      </c>
      <c r="E36" s="22">
        <f t="shared" si="8"/>
        <v>47584450.50999999</v>
      </c>
      <c r="F36" s="22">
        <f t="shared" si="8"/>
        <v>978616.39999999944</v>
      </c>
      <c r="G36" s="22">
        <f t="shared" si="8"/>
        <v>38121438.819999993</v>
      </c>
      <c r="H36" s="22">
        <f t="shared" si="8"/>
        <v>1500153703.76</v>
      </c>
      <c r="I36" s="23">
        <f t="shared" si="8"/>
        <v>11962660682.860001</v>
      </c>
    </row>
    <row r="37" spans="1:9" ht="14.4" x14ac:dyDescent="0.3">
      <c r="A37" s="24" t="s">
        <v>377</v>
      </c>
      <c r="B37" s="24"/>
    </row>
    <row r="38" spans="1:9" ht="15" thickBot="1" x14ac:dyDescent="0.35">
      <c r="A38" s="25"/>
      <c r="B38" s="25"/>
    </row>
    <row r="39" spans="1:9" ht="21.75" customHeight="1" x14ac:dyDescent="0.3">
      <c r="A39" s="349" t="s">
        <v>376</v>
      </c>
      <c r="B39" s="350"/>
      <c r="C39" s="351"/>
    </row>
    <row r="40" spans="1:9" ht="13.5" customHeight="1" x14ac:dyDescent="0.3">
      <c r="A40" s="352"/>
      <c r="B40" s="353"/>
      <c r="C40" s="354"/>
    </row>
    <row r="41" spans="1:9" ht="29.25" customHeight="1" x14ac:dyDescent="0.3">
      <c r="A41" s="355"/>
      <c r="B41" s="356"/>
      <c r="C41" s="357"/>
    </row>
    <row r="42" spans="1:9" ht="14.4" x14ac:dyDescent="0.3">
      <c r="A42" s="346" t="s">
        <v>359</v>
      </c>
      <c r="B42" s="347"/>
      <c r="C42" s="348"/>
    </row>
    <row r="43" spans="1:9" x14ac:dyDescent="0.3">
      <c r="A43" s="361" t="s">
        <v>375</v>
      </c>
      <c r="B43" s="362"/>
      <c r="C43" s="17">
        <f>'[1]Nota II.1.b'!B37</f>
        <v>159794456.19</v>
      </c>
    </row>
    <row r="44" spans="1:9" x14ac:dyDescent="0.3">
      <c r="A44" s="363" t="s">
        <v>372</v>
      </c>
      <c r="B44" s="364"/>
      <c r="C44" s="26">
        <f>SUM(C45:C46)</f>
        <v>21497968.830000002</v>
      </c>
    </row>
    <row r="45" spans="1:9" x14ac:dyDescent="0.3">
      <c r="A45" s="365" t="s">
        <v>374</v>
      </c>
      <c r="B45" s="366"/>
      <c r="C45" s="27">
        <f>'[1]Nota II.1.b'!B39</f>
        <v>21488360.420000002</v>
      </c>
    </row>
    <row r="46" spans="1:9" x14ac:dyDescent="0.3">
      <c r="A46" s="365" t="s">
        <v>105</v>
      </c>
      <c r="B46" s="366"/>
      <c r="C46" s="27">
        <f>'[1]Nota II.1.b'!B40</f>
        <v>9608.41</v>
      </c>
    </row>
    <row r="47" spans="1:9" x14ac:dyDescent="0.3">
      <c r="A47" s="363" t="s">
        <v>370</v>
      </c>
      <c r="B47" s="364"/>
      <c r="C47" s="26">
        <f>SUM(C48:C49)</f>
        <v>219344.77</v>
      </c>
    </row>
    <row r="48" spans="1:9" x14ac:dyDescent="0.3">
      <c r="A48" s="365" t="s">
        <v>369</v>
      </c>
      <c r="B48" s="366"/>
      <c r="C48" s="27">
        <f>'[1]Nota II.1.b'!B42</f>
        <v>219344.77</v>
      </c>
    </row>
    <row r="49" spans="1:3" x14ac:dyDescent="0.3">
      <c r="A49" s="365" t="s">
        <v>105</v>
      </c>
      <c r="B49" s="366"/>
      <c r="C49" s="27">
        <f>'[1]Nota II.1.b'!B43</f>
        <v>0</v>
      </c>
    </row>
    <row r="50" spans="1:3" x14ac:dyDescent="0.3">
      <c r="A50" s="363" t="s">
        <v>365</v>
      </c>
      <c r="B50" s="364"/>
      <c r="C50" s="26">
        <f>C43+C44-C47</f>
        <v>181073080.25</v>
      </c>
    </row>
    <row r="51" spans="1:3" ht="14.4" x14ac:dyDescent="0.3">
      <c r="A51" s="346" t="s">
        <v>373</v>
      </c>
      <c r="B51" s="347"/>
      <c r="C51" s="348"/>
    </row>
    <row r="52" spans="1:3" x14ac:dyDescent="0.3">
      <c r="A52" s="361" t="s">
        <v>366</v>
      </c>
      <c r="B52" s="362"/>
      <c r="C52" s="17">
        <f>'[1]Nota II.1.b'!B46</f>
        <v>136107480.16</v>
      </c>
    </row>
    <row r="53" spans="1:3" x14ac:dyDescent="0.3">
      <c r="A53" s="363" t="s">
        <v>372</v>
      </c>
      <c r="B53" s="364"/>
      <c r="C53" s="26">
        <f>SUM(C54:C55)</f>
        <v>10326527.620000001</v>
      </c>
    </row>
    <row r="54" spans="1:3" x14ac:dyDescent="0.3">
      <c r="A54" s="365" t="s">
        <v>371</v>
      </c>
      <c r="B54" s="366"/>
      <c r="C54" s="27">
        <f>'[1]Nota II.1.b'!B48</f>
        <v>7365268.1299999999</v>
      </c>
    </row>
    <row r="55" spans="1:3" x14ac:dyDescent="0.3">
      <c r="A55" s="365" t="s">
        <v>105</v>
      </c>
      <c r="B55" s="366"/>
      <c r="C55" s="27">
        <f>'[1]Nota II.1.b'!B49</f>
        <v>2961259.49</v>
      </c>
    </row>
    <row r="56" spans="1:3" x14ac:dyDescent="0.3">
      <c r="A56" s="363" t="s">
        <v>370</v>
      </c>
      <c r="B56" s="364"/>
      <c r="C56" s="26">
        <f>SUM(C57:C58)</f>
        <v>222671.34999999998</v>
      </c>
    </row>
    <row r="57" spans="1:3" x14ac:dyDescent="0.3">
      <c r="A57" s="365" t="s">
        <v>369</v>
      </c>
      <c r="B57" s="366"/>
      <c r="C57" s="27">
        <f>'[1]Nota II.1.b'!B51</f>
        <v>219344.77</v>
      </c>
    </row>
    <row r="58" spans="1:3" x14ac:dyDescent="0.3">
      <c r="A58" s="376" t="s">
        <v>105</v>
      </c>
      <c r="B58" s="377"/>
      <c r="C58" s="27">
        <f>'[1]Nota II.1.b'!B52</f>
        <v>3326.58</v>
      </c>
    </row>
    <row r="59" spans="1:3" x14ac:dyDescent="0.3">
      <c r="A59" s="378" t="s">
        <v>368</v>
      </c>
      <c r="B59" s="379"/>
      <c r="C59" s="28">
        <f>C52+C53-C56</f>
        <v>146211336.43000001</v>
      </c>
    </row>
    <row r="60" spans="1:3" ht="14.4" x14ac:dyDescent="0.3">
      <c r="A60" s="380" t="s">
        <v>367</v>
      </c>
      <c r="B60" s="381"/>
      <c r="C60" s="348"/>
    </row>
    <row r="61" spans="1:3" x14ac:dyDescent="0.3">
      <c r="A61" s="361" t="s">
        <v>366</v>
      </c>
      <c r="B61" s="362"/>
      <c r="C61" s="17">
        <f>'[1]Nota II.1.b'!B23</f>
        <v>0</v>
      </c>
    </row>
    <row r="62" spans="1:3" x14ac:dyDescent="0.3">
      <c r="A62" s="367" t="s">
        <v>202</v>
      </c>
      <c r="B62" s="368"/>
      <c r="C62" s="27">
        <f>'[1]Nota II.1.b'!B56</f>
        <v>0</v>
      </c>
    </row>
    <row r="63" spans="1:3" x14ac:dyDescent="0.3">
      <c r="A63" s="367" t="s">
        <v>198</v>
      </c>
      <c r="B63" s="368"/>
      <c r="C63" s="27">
        <f>'[1]Nota II.1.b'!B57</f>
        <v>0</v>
      </c>
    </row>
    <row r="64" spans="1:3" x14ac:dyDescent="0.3">
      <c r="A64" s="361" t="s">
        <v>365</v>
      </c>
      <c r="B64" s="362"/>
      <c r="C64" s="17">
        <f>C61+C62-C63</f>
        <v>0</v>
      </c>
    </row>
    <row r="65" spans="1:5" ht="14.4" x14ac:dyDescent="0.3">
      <c r="A65" s="346" t="s">
        <v>348</v>
      </c>
      <c r="B65" s="347"/>
      <c r="C65" s="348"/>
    </row>
    <row r="66" spans="1:5" x14ac:dyDescent="0.3">
      <c r="A66" s="369" t="s">
        <v>189</v>
      </c>
      <c r="B66" s="370"/>
      <c r="C66" s="29">
        <f>C43-C52-C61</f>
        <v>23686976.030000001</v>
      </c>
    </row>
    <row r="67" spans="1:5" ht="15.75" customHeight="1" thickBot="1" x14ac:dyDescent="0.35">
      <c r="A67" s="385" t="s">
        <v>347</v>
      </c>
      <c r="B67" s="386"/>
      <c r="C67" s="30">
        <f>C50-C59-C64</f>
        <v>34861743.819999993</v>
      </c>
    </row>
    <row r="68" spans="1:5" ht="14.4" x14ac:dyDescent="0.3">
      <c r="A68" s="387" t="s">
        <v>364</v>
      </c>
      <c r="B68" s="388"/>
      <c r="C68" s="388"/>
      <c r="D68" s="388"/>
      <c r="E68" s="388"/>
    </row>
    <row r="69" spans="1:5" ht="14.4" thickBot="1" x14ac:dyDescent="0.35">
      <c r="A69" s="31"/>
      <c r="B69" s="32"/>
      <c r="C69" s="32"/>
      <c r="D69" s="32"/>
      <c r="E69" s="32"/>
    </row>
    <row r="70" spans="1:5" ht="180.75" customHeight="1" thickBot="1" x14ac:dyDescent="0.35">
      <c r="A70" s="33" t="s">
        <v>10</v>
      </c>
      <c r="B70" s="34" t="s">
        <v>363</v>
      </c>
      <c r="C70" s="34" t="s">
        <v>362</v>
      </c>
      <c r="D70" s="34" t="s">
        <v>361</v>
      </c>
      <c r="E70" s="35" t="s">
        <v>360</v>
      </c>
    </row>
    <row r="71" spans="1:5" x14ac:dyDescent="0.3">
      <c r="A71" s="36" t="s">
        <v>359</v>
      </c>
      <c r="B71" s="37"/>
      <c r="C71" s="37"/>
      <c r="D71" s="37"/>
      <c r="E71" s="38"/>
    </row>
    <row r="72" spans="1:5" ht="27.6" x14ac:dyDescent="0.3">
      <c r="A72" s="39" t="s">
        <v>358</v>
      </c>
      <c r="B72" s="40">
        <f>'[1]Nota II.1.1.c'!C38</f>
        <v>400351.06</v>
      </c>
      <c r="C72" s="40">
        <f>'[1]Nota II.1.1.c'!D38</f>
        <v>18725336.579999998</v>
      </c>
      <c r="D72" s="40">
        <f>'[1]Nota II.1.1.c'!E38</f>
        <v>0</v>
      </c>
      <c r="E72" s="41">
        <f>B72+C72+D72</f>
        <v>19125687.639999997</v>
      </c>
    </row>
    <row r="73" spans="1:5" x14ac:dyDescent="0.3">
      <c r="A73" s="42" t="s">
        <v>202</v>
      </c>
      <c r="B73" s="43">
        <f>SUM(B74:B75)</f>
        <v>39505.54</v>
      </c>
      <c r="C73" s="43">
        <f>SUM(C74:C75)</f>
        <v>29950</v>
      </c>
      <c r="D73" s="43">
        <f>SUM(D74:D75)</f>
        <v>0</v>
      </c>
      <c r="E73" s="44">
        <f>SUM(E74:E75)</f>
        <v>69455.540000000008</v>
      </c>
    </row>
    <row r="74" spans="1:5" x14ac:dyDescent="0.3">
      <c r="A74" s="45" t="s">
        <v>357</v>
      </c>
      <c r="B74" s="46">
        <f>'[1]Nota II.1.1.c'!C40</f>
        <v>0</v>
      </c>
      <c r="C74" s="46">
        <f>'[1]Nota II.1.1.c'!D40</f>
        <v>9950</v>
      </c>
      <c r="D74" s="46">
        <f>'[1]Nota II.1.1.c'!E40</f>
        <v>0</v>
      </c>
      <c r="E74" s="47">
        <f>B74+C74+D74</f>
        <v>9950</v>
      </c>
    </row>
    <row r="75" spans="1:5" x14ac:dyDescent="0.3">
      <c r="A75" s="45" t="s">
        <v>356</v>
      </c>
      <c r="B75" s="46">
        <f>'[1]Nota II.1.1.c'!C41</f>
        <v>39505.54</v>
      </c>
      <c r="C75" s="46">
        <f>'[1]Nota II.1.1.c'!D41</f>
        <v>20000</v>
      </c>
      <c r="D75" s="46">
        <f>'[1]Nota II.1.1.c'!E41</f>
        <v>0</v>
      </c>
      <c r="E75" s="47">
        <f>B75+C75+D75</f>
        <v>59505.54</v>
      </c>
    </row>
    <row r="76" spans="1:5" x14ac:dyDescent="0.3">
      <c r="A76" s="42" t="s">
        <v>198</v>
      </c>
      <c r="B76" s="43">
        <f>SUM(B77:B79)</f>
        <v>0</v>
      </c>
      <c r="C76" s="43">
        <f>SUM(C77:C79)</f>
        <v>0</v>
      </c>
      <c r="D76" s="43">
        <f>SUM(D77:D79)</f>
        <v>0</v>
      </c>
      <c r="E76" s="44">
        <f>SUM(E77:E79)</f>
        <v>0</v>
      </c>
    </row>
    <row r="77" spans="1:5" x14ac:dyDescent="0.3">
      <c r="A77" s="45" t="s">
        <v>355</v>
      </c>
      <c r="B77" s="46">
        <f>'[1]Nota II.1.1.c'!C43</f>
        <v>0</v>
      </c>
      <c r="C77" s="46">
        <f>'[1]Nota II.1.1.c'!D43</f>
        <v>0</v>
      </c>
      <c r="D77" s="46">
        <f>'[1]Nota II.1.1.c'!E43</f>
        <v>0</v>
      </c>
      <c r="E77" s="47">
        <f>B77+C77+D77</f>
        <v>0</v>
      </c>
    </row>
    <row r="78" spans="1:5" x14ac:dyDescent="0.3">
      <c r="A78" s="45" t="s">
        <v>354</v>
      </c>
      <c r="B78" s="46">
        <f>'[1]Nota II.1.1.c'!C44</f>
        <v>0</v>
      </c>
      <c r="C78" s="46">
        <f>'[1]Nota II.1.1.c'!D44</f>
        <v>0</v>
      </c>
      <c r="D78" s="46">
        <f>'[1]Nota II.1.1.c'!E44</f>
        <v>0</v>
      </c>
      <c r="E78" s="47">
        <f>B78+C78+D78</f>
        <v>0</v>
      </c>
    </row>
    <row r="79" spans="1:5" x14ac:dyDescent="0.3">
      <c r="A79" s="48" t="s">
        <v>353</v>
      </c>
      <c r="B79" s="46">
        <f>'[1]Nota II.1.1.c'!C45</f>
        <v>0</v>
      </c>
      <c r="C79" s="46">
        <f>'[1]Nota II.1.1.c'!D45</f>
        <v>0</v>
      </c>
      <c r="D79" s="46">
        <f>'[1]Nota II.1.1.c'!E45</f>
        <v>0</v>
      </c>
      <c r="E79" s="47">
        <f>B79+C79+D79</f>
        <v>0</v>
      </c>
    </row>
    <row r="80" spans="1:5" ht="28.2" thickBot="1" x14ac:dyDescent="0.35">
      <c r="A80" s="49" t="s">
        <v>352</v>
      </c>
      <c r="B80" s="50">
        <f>B72+B73-B76</f>
        <v>439856.6</v>
      </c>
      <c r="C80" s="50">
        <f>C72+C73-C76</f>
        <v>18755286.579999998</v>
      </c>
      <c r="D80" s="50">
        <f>D72+D73-D76</f>
        <v>0</v>
      </c>
      <c r="E80" s="51">
        <f>E72+E73-E76</f>
        <v>19195143.179999996</v>
      </c>
    </row>
    <row r="81" spans="1:7" x14ac:dyDescent="0.3">
      <c r="A81" s="52" t="s">
        <v>351</v>
      </c>
      <c r="B81" s="53"/>
      <c r="C81" s="53"/>
      <c r="D81" s="53"/>
      <c r="E81" s="54"/>
    </row>
    <row r="82" spans="1:7" x14ac:dyDescent="0.3">
      <c r="A82" s="39" t="s">
        <v>350</v>
      </c>
      <c r="B82" s="40">
        <f>'[1]Nota II.1.1.c'!C48</f>
        <v>0</v>
      </c>
      <c r="C82" s="40">
        <f>'[1]Nota II.1.1.c'!D48</f>
        <v>0</v>
      </c>
      <c r="D82" s="40">
        <f>'[1]Nota II.1.1.c'!E48</f>
        <v>0</v>
      </c>
      <c r="E82" s="41">
        <f>B82+C82+D82</f>
        <v>0</v>
      </c>
    </row>
    <row r="83" spans="1:7" x14ac:dyDescent="0.3">
      <c r="A83" s="42" t="s">
        <v>202</v>
      </c>
      <c r="B83" s="55">
        <f>'[1]Nota II.1.1.c'!C49</f>
        <v>0</v>
      </c>
      <c r="C83" s="55">
        <f>'[1]Nota II.1.1.c'!D49</f>
        <v>0</v>
      </c>
      <c r="D83" s="55">
        <f>'[1]Nota II.1.1.c'!E49</f>
        <v>0</v>
      </c>
      <c r="E83" s="56">
        <f>SUM(B83:D83)</f>
        <v>0</v>
      </c>
    </row>
    <row r="84" spans="1:7" x14ac:dyDescent="0.3">
      <c r="A84" s="42" t="s">
        <v>198</v>
      </c>
      <c r="B84" s="55">
        <f>'[1]Nota II.1.1.c'!C51</f>
        <v>0</v>
      </c>
      <c r="C84" s="55">
        <f>'[1]Nota II.1.1.c'!D51</f>
        <v>0</v>
      </c>
      <c r="D84" s="55">
        <f>'[1]Nota II.1.1.c'!E51</f>
        <v>0</v>
      </c>
      <c r="E84" s="56">
        <f>SUM(B84:D84)</f>
        <v>0</v>
      </c>
    </row>
    <row r="85" spans="1:7" ht="14.4" thickBot="1" x14ac:dyDescent="0.35">
      <c r="A85" s="49" t="s">
        <v>349</v>
      </c>
      <c r="B85" s="50">
        <f>B82+B83-B84</f>
        <v>0</v>
      </c>
      <c r="C85" s="50">
        <f>C82+C83-C84</f>
        <v>0</v>
      </c>
      <c r="D85" s="50">
        <f>D82+D83-D84</f>
        <v>0</v>
      </c>
      <c r="E85" s="51">
        <f>E82+E83-E84</f>
        <v>0</v>
      </c>
    </row>
    <row r="86" spans="1:7" ht="14.4" x14ac:dyDescent="0.3">
      <c r="A86" s="389" t="s">
        <v>348</v>
      </c>
      <c r="B86" s="390"/>
      <c r="C86" s="391"/>
      <c r="D86" s="391"/>
      <c r="E86" s="392"/>
    </row>
    <row r="87" spans="1:7" x14ac:dyDescent="0.3">
      <c r="A87" s="18" t="s">
        <v>189</v>
      </c>
      <c r="B87" s="57">
        <f>B72-B82</f>
        <v>400351.06</v>
      </c>
      <c r="C87" s="57">
        <f>C72-C82</f>
        <v>18725336.579999998</v>
      </c>
      <c r="D87" s="57">
        <f>D72-D82</f>
        <v>0</v>
      </c>
      <c r="E87" s="58">
        <f>E72-E82</f>
        <v>19125687.639999997</v>
      </c>
    </row>
    <row r="88" spans="1:7" ht="14.4" thickBot="1" x14ac:dyDescent="0.35">
      <c r="A88" s="21" t="s">
        <v>347</v>
      </c>
      <c r="B88" s="59">
        <f>B80-B85</f>
        <v>439856.6</v>
      </c>
      <c r="C88" s="59">
        <f>C80-C85</f>
        <v>18755286.579999998</v>
      </c>
      <c r="D88" s="59">
        <f>D80-D85</f>
        <v>0</v>
      </c>
      <c r="E88" s="59">
        <f>E80-E85</f>
        <v>19195143.179999996</v>
      </c>
    </row>
    <row r="91" spans="1:7" ht="14.4" x14ac:dyDescent="0.3">
      <c r="A91" s="374" t="s">
        <v>346</v>
      </c>
      <c r="B91" s="375"/>
      <c r="C91" s="375"/>
      <c r="D91" s="384"/>
      <c r="E91" s="384"/>
      <c r="F91" s="384"/>
      <c r="G91" s="384"/>
    </row>
    <row r="92" spans="1:7" x14ac:dyDescent="0.25">
      <c r="A92" s="382"/>
      <c r="B92" s="383"/>
      <c r="C92" s="383"/>
    </row>
    <row r="93" spans="1:7" s="62" customFormat="1" ht="13.5" customHeight="1" x14ac:dyDescent="0.3">
      <c r="A93" s="60" t="s">
        <v>345</v>
      </c>
      <c r="B93" s="61"/>
      <c r="C93" s="61"/>
      <c r="E93" s="63"/>
    </row>
    <row r="94" spans="1:7" s="62" customFormat="1" ht="14.4" x14ac:dyDescent="0.3">
      <c r="A94" s="60" t="s">
        <v>344</v>
      </c>
      <c r="B94" s="64"/>
      <c r="C94" s="64"/>
      <c r="E94" s="63"/>
    </row>
    <row r="95" spans="1:7" ht="14.4" x14ac:dyDescent="0.3">
      <c r="A95" s="374" t="s">
        <v>343</v>
      </c>
      <c r="B95" s="375"/>
      <c r="C95" s="375"/>
      <c r="D95" s="384"/>
      <c r="E95" s="384"/>
      <c r="F95" s="384"/>
      <c r="G95" s="384"/>
    </row>
    <row r="96" spans="1:7" ht="14.4" thickBot="1" x14ac:dyDescent="0.3">
      <c r="A96" s="382"/>
      <c r="B96" s="383"/>
      <c r="C96" s="383"/>
    </row>
    <row r="97" spans="1:9" ht="13.5" customHeight="1" x14ac:dyDescent="0.3">
      <c r="A97" s="395"/>
      <c r="B97" s="371" t="s">
        <v>342</v>
      </c>
      <c r="C97" s="372"/>
      <c r="D97" s="372"/>
      <c r="E97" s="372"/>
      <c r="F97" s="373"/>
      <c r="G97" s="371" t="s">
        <v>341</v>
      </c>
      <c r="H97" s="372"/>
      <c r="I97" s="373"/>
    </row>
    <row r="98" spans="1:9" ht="41.4" x14ac:dyDescent="0.3">
      <c r="A98" s="396"/>
      <c r="B98" s="65" t="s">
        <v>340</v>
      </c>
      <c r="C98" s="66" t="s">
        <v>339</v>
      </c>
      <c r="D98" s="66" t="s">
        <v>296</v>
      </c>
      <c r="E98" s="66" t="s">
        <v>206</v>
      </c>
      <c r="F98" s="67" t="s">
        <v>338</v>
      </c>
      <c r="G98" s="68" t="s">
        <v>337</v>
      </c>
      <c r="H98" s="69" t="s">
        <v>336</v>
      </c>
      <c r="I98" s="70" t="s">
        <v>335</v>
      </c>
    </row>
    <row r="99" spans="1:9" x14ac:dyDescent="0.3">
      <c r="A99" s="71" t="s">
        <v>189</v>
      </c>
      <c r="B99" s="72">
        <f>'[1]Nota II.1.3'!B23</f>
        <v>0</v>
      </c>
      <c r="C99" s="72">
        <f>'[1]Nota II.1.3'!C23</f>
        <v>55708840.590000004</v>
      </c>
      <c r="D99" s="72">
        <f>'[1]Nota II.1.3'!D23</f>
        <v>0</v>
      </c>
      <c r="E99" s="72">
        <f>'[1]Nota II.1.3'!E23</f>
        <v>39777152.229999997</v>
      </c>
      <c r="F99" s="73">
        <f>'[1]Nota II.1.3'!F23</f>
        <v>0</v>
      </c>
      <c r="G99" s="72">
        <f>'[1]Nota II.1.3'!G23</f>
        <v>61579062.450000003</v>
      </c>
      <c r="H99" s="72">
        <f>'[1]Nota II.1.3'!H23</f>
        <v>0</v>
      </c>
      <c r="I99" s="74">
        <f>'[1]Nota II.1.3'!I23</f>
        <v>0</v>
      </c>
    </row>
    <row r="100" spans="1:9" ht="36" x14ac:dyDescent="0.3">
      <c r="A100" s="75" t="s">
        <v>334</v>
      </c>
      <c r="B100" s="76">
        <f>'[1]Nota II.1.3'!B24</f>
        <v>0</v>
      </c>
      <c r="C100" s="77">
        <f>'[1]Nota II.1.3'!C24</f>
        <v>1125019.9099999999</v>
      </c>
      <c r="D100" s="78">
        <f>'[1]Nota II.1.3'!D24</f>
        <v>0</v>
      </c>
      <c r="E100" s="78">
        <f>'[1]Nota II.1.3'!E24</f>
        <v>2977728.02</v>
      </c>
      <c r="F100" s="79">
        <f>'[1]Nota II.1.3'!F24</f>
        <v>0</v>
      </c>
      <c r="G100" s="76">
        <f>'[1]Nota II.1.3'!G24</f>
        <v>15683619.029999999</v>
      </c>
      <c r="H100" s="79">
        <f>'[1]Nota II.1.3'!H24</f>
        <v>0</v>
      </c>
      <c r="I100" s="27">
        <f>'[1]Nota II.1.3'!I11</f>
        <v>0</v>
      </c>
    </row>
    <row r="101" spans="1:9" ht="36" x14ac:dyDescent="0.3">
      <c r="A101" s="75" t="s">
        <v>333</v>
      </c>
      <c r="B101" s="76">
        <f>'[1]Nota II.1.3'!B25</f>
        <v>0</v>
      </c>
      <c r="C101" s="77">
        <f>'[1]Nota II.1.3'!C25</f>
        <v>11403155.189999999</v>
      </c>
      <c r="D101" s="78">
        <f>'[1]Nota II.1.3'!D25</f>
        <v>0</v>
      </c>
      <c r="E101" s="78">
        <f>'[1]Nota II.1.3'!E25</f>
        <v>0</v>
      </c>
      <c r="F101" s="79">
        <f>'[1]Nota II.1.3'!F25</f>
        <v>0</v>
      </c>
      <c r="G101" s="76">
        <f>'[1]Nota II.1.3'!G25</f>
        <v>12281852.34</v>
      </c>
      <c r="H101" s="79">
        <f>'[1]Nota II.1.3'!H25</f>
        <v>0</v>
      </c>
      <c r="I101" s="27">
        <f>'[1]Nota II.1.3'!I12</f>
        <v>0</v>
      </c>
    </row>
    <row r="102" spans="1:9" ht="14.4" thickBot="1" x14ac:dyDescent="0.35">
      <c r="A102" s="80" t="s">
        <v>192</v>
      </c>
      <c r="B102" s="81">
        <f t="shared" ref="B102:I102" si="9">B99+B100-B101</f>
        <v>0</v>
      </c>
      <c r="C102" s="82">
        <f t="shared" si="9"/>
        <v>45430705.310000002</v>
      </c>
      <c r="D102" s="83">
        <f t="shared" si="9"/>
        <v>0</v>
      </c>
      <c r="E102" s="81">
        <f t="shared" si="9"/>
        <v>42754880.25</v>
      </c>
      <c r="F102" s="84">
        <f t="shared" si="9"/>
        <v>0</v>
      </c>
      <c r="G102" s="85">
        <f t="shared" si="9"/>
        <v>64980829.140000001</v>
      </c>
      <c r="H102" s="86">
        <f t="shared" si="9"/>
        <v>0</v>
      </c>
      <c r="I102" s="87">
        <f t="shared" si="9"/>
        <v>0</v>
      </c>
    </row>
    <row r="105" spans="1:9" ht="14.4" x14ac:dyDescent="0.3">
      <c r="A105" s="374" t="s">
        <v>332</v>
      </c>
      <c r="B105" s="375"/>
      <c r="C105" s="375"/>
    </row>
    <row r="106" spans="1:9" ht="14.4" thickBot="1" x14ac:dyDescent="0.3">
      <c r="A106" s="382"/>
      <c r="B106" s="383"/>
      <c r="C106" s="383"/>
    </row>
    <row r="107" spans="1:9" ht="30" customHeight="1" x14ac:dyDescent="0.3">
      <c r="A107" s="88" t="s">
        <v>331</v>
      </c>
      <c r="B107" s="89" t="s">
        <v>189</v>
      </c>
      <c r="C107" s="90" t="s">
        <v>192</v>
      </c>
    </row>
    <row r="108" spans="1:9" ht="28.2" thickBot="1" x14ac:dyDescent="0.35">
      <c r="A108" s="91" t="s">
        <v>330</v>
      </c>
      <c r="B108" s="92">
        <f>'[1]Nota II.1.4'!B17</f>
        <v>221989022.56</v>
      </c>
      <c r="C108" s="93">
        <f>'[1]Nota II.1.4'!C17</f>
        <v>221378879.09999999</v>
      </c>
    </row>
    <row r="109" spans="1:9" s="186" customFormat="1" x14ac:dyDescent="0.3">
      <c r="A109" s="113"/>
      <c r="B109" s="327"/>
      <c r="C109" s="327"/>
    </row>
    <row r="110" spans="1:9" ht="50.25" customHeight="1" x14ac:dyDescent="0.3">
      <c r="A110" s="374" t="s">
        <v>329</v>
      </c>
      <c r="B110" s="375"/>
      <c r="C110" s="375"/>
      <c r="D110" s="384"/>
    </row>
    <row r="111" spans="1:9" ht="14.4" thickBot="1" x14ac:dyDescent="0.3">
      <c r="A111" s="382"/>
      <c r="B111" s="383"/>
      <c r="C111" s="383"/>
    </row>
    <row r="112" spans="1:9" x14ac:dyDescent="0.3">
      <c r="A112" s="397" t="s">
        <v>10</v>
      </c>
      <c r="B112" s="398"/>
      <c r="C112" s="89" t="s">
        <v>189</v>
      </c>
      <c r="D112" s="90" t="s">
        <v>192</v>
      </c>
    </row>
    <row r="113" spans="1:10" ht="66" customHeight="1" x14ac:dyDescent="0.3">
      <c r="A113" s="399" t="s">
        <v>328</v>
      </c>
      <c r="B113" s="400"/>
      <c r="C113" s="94">
        <f>C115+SUM(C116:C119)</f>
        <v>648574.32999999996</v>
      </c>
      <c r="D113" s="95">
        <f>D115+SUM(D116:D119)</f>
        <v>753992.70000000007</v>
      </c>
    </row>
    <row r="114" spans="1:10" x14ac:dyDescent="0.3">
      <c r="A114" s="401" t="s">
        <v>327</v>
      </c>
      <c r="B114" s="402"/>
      <c r="C114" s="96"/>
      <c r="D114" s="97"/>
    </row>
    <row r="115" spans="1:10" x14ac:dyDescent="0.3">
      <c r="A115" s="403" t="s">
        <v>326</v>
      </c>
      <c r="B115" s="404"/>
      <c r="C115" s="98">
        <f>'[1]Nota II.1.5'!B25</f>
        <v>0</v>
      </c>
      <c r="D115" s="99">
        <f>'[1]Nota II.1.5'!C25</f>
        <v>0</v>
      </c>
    </row>
    <row r="116" spans="1:10" x14ac:dyDescent="0.3">
      <c r="A116" s="405" t="s">
        <v>325</v>
      </c>
      <c r="B116" s="406"/>
      <c r="C116" s="98">
        <f>'[1]Nota II.1.5'!B26</f>
        <v>0</v>
      </c>
      <c r="D116" s="99">
        <f>'[1]Nota II.1.5'!C26</f>
        <v>0</v>
      </c>
    </row>
    <row r="117" spans="1:10" x14ac:dyDescent="0.3">
      <c r="A117" s="405" t="s">
        <v>324</v>
      </c>
      <c r="B117" s="406"/>
      <c r="C117" s="98">
        <f>'[1]Nota II.1.5'!B27</f>
        <v>458499.41</v>
      </c>
      <c r="D117" s="99">
        <f>'[1]Nota II.1.5'!C27</f>
        <v>475265.78</v>
      </c>
    </row>
    <row r="118" spans="1:10" x14ac:dyDescent="0.3">
      <c r="A118" s="405" t="s">
        <v>323</v>
      </c>
      <c r="B118" s="406"/>
      <c r="C118" s="98">
        <f>'[1]Nota II.1.5'!B28</f>
        <v>172000</v>
      </c>
      <c r="D118" s="99">
        <f>'[1]Nota II.1.5'!C28</f>
        <v>260652</v>
      </c>
    </row>
    <row r="119" spans="1:10" ht="14.4" thickBot="1" x14ac:dyDescent="0.35">
      <c r="A119" s="407" t="s">
        <v>322</v>
      </c>
      <c r="B119" s="408"/>
      <c r="C119" s="100">
        <f>'[1]Nota II.1.5'!B29</f>
        <v>18074.919999999998</v>
      </c>
      <c r="D119" s="101">
        <f>'[1]Nota II.1.5'!C29</f>
        <v>18074.919999999998</v>
      </c>
    </row>
    <row r="121" spans="1:10" ht="14.4" x14ac:dyDescent="0.3">
      <c r="A121" s="409" t="s">
        <v>321</v>
      </c>
      <c r="B121" s="410"/>
      <c r="C121" s="410"/>
      <c r="D121" s="410"/>
      <c r="E121" s="410"/>
      <c r="F121" s="410"/>
      <c r="G121" s="410"/>
      <c r="H121" s="410"/>
      <c r="I121" s="410"/>
    </row>
    <row r="122" spans="1:10" ht="6" customHeight="1" thickBot="1" x14ac:dyDescent="0.35">
      <c r="A122" s="102"/>
      <c r="B122" s="103"/>
      <c r="C122" s="103"/>
      <c r="D122" s="103"/>
      <c r="E122" s="103" t="s">
        <v>320</v>
      </c>
      <c r="F122" s="104"/>
      <c r="G122" s="104"/>
      <c r="H122" s="104"/>
      <c r="I122" s="104"/>
    </row>
    <row r="123" spans="1:10" ht="89.25" customHeight="1" thickBot="1" x14ac:dyDescent="0.35">
      <c r="A123" s="411" t="s">
        <v>316</v>
      </c>
      <c r="B123" s="412"/>
      <c r="C123" s="105" t="s">
        <v>315</v>
      </c>
      <c r="D123" s="106" t="s">
        <v>314</v>
      </c>
      <c r="E123" s="105" t="s">
        <v>313</v>
      </c>
      <c r="F123" s="107" t="s">
        <v>312</v>
      </c>
      <c r="G123" s="105" t="s">
        <v>311</v>
      </c>
      <c r="H123" s="105" t="s">
        <v>319</v>
      </c>
      <c r="I123" s="108" t="s">
        <v>318</v>
      </c>
    </row>
    <row r="124" spans="1:10" ht="14.4" x14ac:dyDescent="0.3">
      <c r="A124" s="413" t="s">
        <v>189</v>
      </c>
      <c r="B124" s="414"/>
      <c r="C124" s="109"/>
      <c r="D124" s="109"/>
      <c r="E124" s="109"/>
      <c r="F124" s="109"/>
      <c r="G124" s="109"/>
      <c r="H124" s="109"/>
      <c r="I124" s="110"/>
    </row>
    <row r="125" spans="1:10" ht="15" customHeight="1" x14ac:dyDescent="0.3">
      <c r="A125" s="415" t="s">
        <v>35</v>
      </c>
      <c r="B125" s="416"/>
      <c r="C125" s="111">
        <f>'[1]Nota II.1.6'!C168</f>
        <v>10406</v>
      </c>
      <c r="D125" s="112">
        <f>'[1]Nota II.1.6'!D168</f>
        <v>100</v>
      </c>
      <c r="E125" s="112">
        <f>'[1]Nota II.1.6'!E168</f>
        <v>520300</v>
      </c>
      <c r="F125" s="112">
        <f>'[1]Nota II.1.6'!F168</f>
        <v>0</v>
      </c>
      <c r="G125" s="112">
        <f>'[1]Nota II.1.6'!G168</f>
        <v>520300</v>
      </c>
      <c r="H125" s="112">
        <f>'[1]Nota II.1.6'!H168</f>
        <v>-338224.57</v>
      </c>
      <c r="I125" s="112">
        <f>'[1]Nota II.1.6'!I168</f>
        <v>2490821.87</v>
      </c>
      <c r="J125" s="113"/>
    </row>
    <row r="126" spans="1:10" x14ac:dyDescent="0.3">
      <c r="A126" s="393" t="s">
        <v>34</v>
      </c>
      <c r="B126" s="394"/>
      <c r="C126" s="111">
        <f>'[1]Nota II.1.6'!C169</f>
        <v>657835</v>
      </c>
      <c r="D126" s="112">
        <f>'[1]Nota II.1.6'!D169</f>
        <v>100</v>
      </c>
      <c r="E126" s="112">
        <f>'[1]Nota II.1.6'!E169</f>
        <v>328917500</v>
      </c>
      <c r="F126" s="112">
        <f>'[1]Nota II.1.6'!F169</f>
        <v>0</v>
      </c>
      <c r="G126" s="112">
        <f>'[1]Nota II.1.6'!G169</f>
        <v>328917500</v>
      </c>
      <c r="H126" s="112">
        <f>'[1]Nota II.1.6'!H169</f>
        <v>11615686.130000001</v>
      </c>
      <c r="I126" s="112">
        <f>'[1]Nota II.1.6'!I169</f>
        <v>650682787.12</v>
      </c>
      <c r="J126" s="113"/>
    </row>
    <row r="127" spans="1:10" ht="26.25" customHeight="1" x14ac:dyDescent="0.3">
      <c r="A127" s="393" t="s">
        <v>32</v>
      </c>
      <c r="B127" s="394"/>
      <c r="C127" s="111">
        <f>'[1]Nota II.1.6'!C170</f>
        <v>585616</v>
      </c>
      <c r="D127" s="112">
        <f>'[1]Nota II.1.6'!D170</f>
        <v>100</v>
      </c>
      <c r="E127" s="112">
        <f>'[1]Nota II.1.6'!E170</f>
        <v>292808000</v>
      </c>
      <c r="F127" s="112">
        <f>'[1]Nota II.1.6'!F170</f>
        <v>0</v>
      </c>
      <c r="G127" s="112">
        <f>'[1]Nota II.1.6'!G170</f>
        <v>292808000</v>
      </c>
      <c r="H127" s="112">
        <f>'[1]Nota II.1.6'!H170</f>
        <v>8517118.6300000008</v>
      </c>
      <c r="I127" s="112">
        <f>'[1]Nota II.1.6'!I170</f>
        <v>621836711.67999995</v>
      </c>
      <c r="J127" s="113"/>
    </row>
    <row r="128" spans="1:10" ht="15" customHeight="1" x14ac:dyDescent="0.3">
      <c r="A128" s="393" t="s">
        <v>31</v>
      </c>
      <c r="B128" s="394"/>
      <c r="C128" s="111">
        <f>'[1]Nota II.1.6'!C171</f>
        <v>94982</v>
      </c>
      <c r="D128" s="112">
        <f>'[1]Nota II.1.6'!D171</f>
        <v>100</v>
      </c>
      <c r="E128" s="112">
        <f>'[1]Nota II.1.6'!E171</f>
        <v>47491000</v>
      </c>
      <c r="F128" s="112">
        <f>'[1]Nota II.1.6'!F171</f>
        <v>0</v>
      </c>
      <c r="G128" s="112">
        <f>'[1]Nota II.1.6'!G171</f>
        <v>47491000</v>
      </c>
      <c r="H128" s="112">
        <f>'[1]Nota II.1.6'!H171</f>
        <v>412213.68</v>
      </c>
      <c r="I128" s="112">
        <f>'[1]Nota II.1.6'!I171</f>
        <v>110943553.34999999</v>
      </c>
      <c r="J128" s="113"/>
    </row>
    <row r="129" spans="1:10" ht="15" customHeight="1" x14ac:dyDescent="0.3">
      <c r="A129" s="393" t="s">
        <v>33</v>
      </c>
      <c r="B129" s="394"/>
      <c r="C129" s="111">
        <f>'[1]Nota II.1.6'!C172</f>
        <v>154970</v>
      </c>
      <c r="D129" s="112">
        <f>'[1]Nota II.1.6'!D172</f>
        <v>100</v>
      </c>
      <c r="E129" s="112">
        <f>'[1]Nota II.1.6'!E172</f>
        <v>15497000</v>
      </c>
      <c r="F129" s="112">
        <f>'[1]Nota II.1.6'!F172</f>
        <v>11249218.76</v>
      </c>
      <c r="G129" s="112">
        <f>'[1]Nota II.1.6'!G172</f>
        <v>4247781.24</v>
      </c>
      <c r="H129" s="112">
        <f>'[1]Nota II.1.6'!H172</f>
        <v>-5985957.3200000003</v>
      </c>
      <c r="I129" s="112">
        <f>'[1]Nota II.1.6'!I172</f>
        <v>4247781.24</v>
      </c>
      <c r="J129" s="113"/>
    </row>
    <row r="130" spans="1:10" ht="26.4" customHeight="1" x14ac:dyDescent="0.3">
      <c r="A130" s="393" t="s">
        <v>29</v>
      </c>
      <c r="B130" s="394"/>
      <c r="C130" s="111">
        <f>'[1]Nota II.1.6'!C174</f>
        <v>27345751</v>
      </c>
      <c r="D130" s="112">
        <f>'[1]Nota II.1.6'!D174</f>
        <v>100</v>
      </c>
      <c r="E130" s="112">
        <f>'[1]Nota II.1.6'!E174</f>
        <v>2734575100</v>
      </c>
      <c r="F130" s="112">
        <f>'[1]Nota II.1.6'!F174</f>
        <v>0</v>
      </c>
      <c r="G130" s="112">
        <f>'[1]Nota II.1.6'!G174</f>
        <v>2734575100</v>
      </c>
      <c r="H130" s="112">
        <f>'[1]Nota II.1.6'!H174</f>
        <v>83364299.840000004</v>
      </c>
      <c r="I130" s="112">
        <f>'[1]Nota II.1.6'!I174</f>
        <v>4610148767.1199999</v>
      </c>
      <c r="J130" s="113"/>
    </row>
    <row r="131" spans="1:10" x14ac:dyDescent="0.3">
      <c r="A131" s="393" t="s">
        <v>28</v>
      </c>
      <c r="B131" s="394"/>
      <c r="C131" s="111">
        <f>'[1]Nota II.1.6'!C175</f>
        <v>861866</v>
      </c>
      <c r="D131" s="112">
        <f>'[1]Nota II.1.6'!D175</f>
        <v>100</v>
      </c>
      <c r="E131" s="112">
        <f>'[1]Nota II.1.6'!E175</f>
        <v>430933000</v>
      </c>
      <c r="F131" s="112">
        <f>'[1]Nota II.1.6'!F175</f>
        <v>0</v>
      </c>
      <c r="G131" s="112">
        <f>'[1]Nota II.1.6'!G175</f>
        <v>430933000</v>
      </c>
      <c r="H131" s="112">
        <f>'[1]Nota II.1.6'!H175</f>
        <v>463842.37</v>
      </c>
      <c r="I131" s="112">
        <f>'[1]Nota II.1.6'!I175</f>
        <v>652956875.64999998</v>
      </c>
      <c r="J131" s="113"/>
    </row>
    <row r="132" spans="1:10" ht="24" customHeight="1" x14ac:dyDescent="0.3">
      <c r="A132" s="393" t="s">
        <v>27</v>
      </c>
      <c r="B132" s="394"/>
      <c r="C132" s="111">
        <f>'[1]Nota II.1.6'!C176</f>
        <v>10000</v>
      </c>
      <c r="D132" s="112">
        <f>'[1]Nota II.1.6'!D176</f>
        <v>100</v>
      </c>
      <c r="E132" s="112">
        <f>'[1]Nota II.1.6'!E176</f>
        <v>5000000</v>
      </c>
      <c r="F132" s="112">
        <f>'[1]Nota II.1.6'!F176</f>
        <v>0</v>
      </c>
      <c r="G132" s="112">
        <f>'[1]Nota II.1.6'!G176</f>
        <v>5000000</v>
      </c>
      <c r="H132" s="112">
        <f>'[1]Nota II.1.6'!H176</f>
        <v>2737887.16</v>
      </c>
      <c r="I132" s="112">
        <f>'[1]Nota II.1.6'!I176</f>
        <v>18259837.75</v>
      </c>
      <c r="J132" s="113"/>
    </row>
    <row r="133" spans="1:10" x14ac:dyDescent="0.3">
      <c r="A133" s="393" t="s">
        <v>307</v>
      </c>
      <c r="B133" s="394"/>
      <c r="C133" s="111">
        <f>'[1]Nota II.1.6'!C177</f>
        <v>24601</v>
      </c>
      <c r="D133" s="112">
        <f>'[1]Nota II.1.6'!D177</f>
        <v>100</v>
      </c>
      <c r="E133" s="112">
        <f>'[1]Nota II.1.6'!E177</f>
        <v>1230050</v>
      </c>
      <c r="F133" s="112">
        <f>'[1]Nota II.1.6'!F177</f>
        <v>0</v>
      </c>
      <c r="G133" s="112">
        <f>'[1]Nota II.1.6'!G177</f>
        <v>1230050</v>
      </c>
      <c r="H133" s="112">
        <f>'[1]Nota II.1.6'!H177</f>
        <v>610675.57999999996</v>
      </c>
      <c r="I133" s="112">
        <f>'[1]Nota II.1.6'!I177</f>
        <v>7221326.5499999998</v>
      </c>
      <c r="J133" s="113"/>
    </row>
    <row r="134" spans="1:10" ht="15" customHeight="1" x14ac:dyDescent="0.3">
      <c r="A134" s="393" t="s">
        <v>19</v>
      </c>
      <c r="B134" s="394"/>
      <c r="C134" s="111">
        <f>'[1]Nota II.1.6'!C178</f>
        <v>80500</v>
      </c>
      <c r="D134" s="112">
        <f>'[1]Nota II.1.6'!D178</f>
        <v>100</v>
      </c>
      <c r="E134" s="112">
        <f>'[1]Nota II.1.6'!E178</f>
        <v>80500000</v>
      </c>
      <c r="F134" s="112">
        <f>'[1]Nota II.1.6'!F178</f>
        <v>0</v>
      </c>
      <c r="G134" s="112">
        <f>'[1]Nota II.1.6'!G178</f>
        <v>80500000</v>
      </c>
      <c r="H134" s="112">
        <f>'[1]Nota II.1.6'!H178</f>
        <v>1621277.95</v>
      </c>
      <c r="I134" s="112">
        <f>'[1]Nota II.1.6'!I178</f>
        <v>111396912.20999999</v>
      </c>
      <c r="J134" s="113"/>
    </row>
    <row r="135" spans="1:10" x14ac:dyDescent="0.3">
      <c r="A135" s="393" t="s">
        <v>17</v>
      </c>
      <c r="B135" s="394"/>
      <c r="C135" s="111">
        <f>'[1]Nota II.1.6'!C179</f>
        <v>143745</v>
      </c>
      <c r="D135" s="112">
        <f>'[1]Nota II.1.6'!D179</f>
        <v>100</v>
      </c>
      <c r="E135" s="112">
        <f>'[1]Nota II.1.6'!E179</f>
        <v>143745000</v>
      </c>
      <c r="F135" s="112">
        <f>'[1]Nota II.1.6'!F179</f>
        <v>0</v>
      </c>
      <c r="G135" s="112">
        <f>'[1]Nota II.1.6'!G179</f>
        <v>143745000</v>
      </c>
      <c r="H135" s="112">
        <f>'[1]Nota II.1.6'!H179</f>
        <v>4238806.0599999996</v>
      </c>
      <c r="I135" s="112">
        <f>'[1]Nota II.1.6'!I179</f>
        <v>192333182.16</v>
      </c>
      <c r="J135" s="113"/>
    </row>
    <row r="136" spans="1:10" ht="13.5" customHeight="1" x14ac:dyDescent="0.3">
      <c r="A136" s="393" t="s">
        <v>18</v>
      </c>
      <c r="B136" s="394"/>
      <c r="C136" s="111">
        <f>'[1]Nota II.1.6'!C180</f>
        <v>100266</v>
      </c>
      <c r="D136" s="112">
        <f>'[1]Nota II.1.6'!D180</f>
        <v>100</v>
      </c>
      <c r="E136" s="112">
        <f>'[1]Nota II.1.6'!E180</f>
        <v>100266000</v>
      </c>
      <c r="F136" s="112">
        <f>'[1]Nota II.1.6'!F180</f>
        <v>0</v>
      </c>
      <c r="G136" s="112">
        <f>'[1]Nota II.1.6'!G180</f>
        <v>100266000</v>
      </c>
      <c r="H136" s="112">
        <f>'[1]Nota II.1.6'!H180</f>
        <v>850845.98</v>
      </c>
      <c r="I136" s="112">
        <f>'[1]Nota II.1.6'!I180</f>
        <v>108184543.09</v>
      </c>
      <c r="J136" s="113"/>
    </row>
    <row r="137" spans="1:10" x14ac:dyDescent="0.3">
      <c r="A137" s="393" t="s">
        <v>15</v>
      </c>
      <c r="B137" s="394"/>
      <c r="C137" s="111">
        <f>'[1]Nota II.1.6'!C182</f>
        <v>6600</v>
      </c>
      <c r="D137" s="112">
        <f>'[1]Nota II.1.6'!D182</f>
        <v>100</v>
      </c>
      <c r="E137" s="112">
        <f>'[1]Nota II.1.6'!E182</f>
        <v>3300000</v>
      </c>
      <c r="F137" s="112">
        <f>'[1]Nota II.1.6'!F182</f>
        <v>0</v>
      </c>
      <c r="G137" s="112">
        <f>'[1]Nota II.1.6'!G182</f>
        <v>3300000</v>
      </c>
      <c r="H137" s="112">
        <f>'[1]Nota II.1.6'!H182</f>
        <v>144758.97</v>
      </c>
      <c r="I137" s="112">
        <f>'[1]Nota II.1.6'!I182</f>
        <v>4767094.88</v>
      </c>
      <c r="J137" s="113"/>
    </row>
    <row r="138" spans="1:10" ht="15" customHeight="1" x14ac:dyDescent="0.3">
      <c r="A138" s="393" t="s">
        <v>36</v>
      </c>
      <c r="B138" s="394"/>
      <c r="C138" s="111">
        <f>'[1]Nota II.1.6'!C183</f>
        <v>1000</v>
      </c>
      <c r="D138" s="112">
        <f>'[1]Nota II.1.6'!D183</f>
        <v>100</v>
      </c>
      <c r="E138" s="112">
        <f>'[1]Nota II.1.6'!E183</f>
        <v>1000000</v>
      </c>
      <c r="F138" s="112">
        <f>'[1]Nota II.1.6'!F183</f>
        <v>0</v>
      </c>
      <c r="G138" s="112">
        <f>'[1]Nota II.1.6'!G183</f>
        <v>1000000</v>
      </c>
      <c r="H138" s="112">
        <f>'[1]Nota II.1.6'!H183</f>
        <v>768328.74</v>
      </c>
      <c r="I138" s="112">
        <f>'[1]Nota II.1.6'!I183</f>
        <v>18840721.350000001</v>
      </c>
      <c r="J138" s="113"/>
    </row>
    <row r="139" spans="1:10" ht="15" customHeight="1" x14ac:dyDescent="0.3">
      <c r="A139" s="393" t="s">
        <v>306</v>
      </c>
      <c r="B139" s="394"/>
      <c r="C139" s="111">
        <f>'[1]Nota II.1.6'!C184</f>
        <v>22014</v>
      </c>
      <c r="D139" s="112">
        <f>'[1]Nota II.1.6'!D184</f>
        <v>100</v>
      </c>
      <c r="E139" s="112">
        <f>'[1]Nota II.1.6'!E184</f>
        <v>22014000</v>
      </c>
      <c r="F139" s="112">
        <f>'[1]Nota II.1.6'!F184</f>
        <v>1558628.21</v>
      </c>
      <c r="G139" s="112">
        <f>'[1]Nota II.1.6'!G184</f>
        <v>20455371.789999999</v>
      </c>
      <c r="H139" s="112">
        <f>'[1]Nota II.1.6'!H184</f>
        <v>-3107829.42</v>
      </c>
      <c r="I139" s="112">
        <f>'[1]Nota II.1.6'!I184</f>
        <v>20455371.789999999</v>
      </c>
      <c r="J139" s="113"/>
    </row>
    <row r="140" spans="1:10" ht="15" customHeight="1" x14ac:dyDescent="0.3">
      <c r="A140" s="393" t="s">
        <v>25</v>
      </c>
      <c r="B140" s="394"/>
      <c r="C140" s="111">
        <f>'[1]Nota II.1.6'!C185</f>
        <v>62965</v>
      </c>
      <c r="D140" s="112">
        <f>'[1]Nota II.1.6'!D185</f>
        <v>100</v>
      </c>
      <c r="E140" s="112">
        <f>'[1]Nota II.1.6'!E185</f>
        <v>62965000</v>
      </c>
      <c r="F140" s="112">
        <f>'[1]Nota II.1.6'!F185</f>
        <v>0</v>
      </c>
      <c r="G140" s="112">
        <f>'[1]Nota II.1.6'!G185</f>
        <v>62965000</v>
      </c>
      <c r="H140" s="112">
        <f>'[1]Nota II.1.6'!H185</f>
        <v>-154072.28</v>
      </c>
      <c r="I140" s="112">
        <f>'[1]Nota II.1.6'!I185</f>
        <v>64572504.640000001</v>
      </c>
      <c r="J140" s="113"/>
    </row>
    <row r="141" spans="1:10" ht="15" customHeight="1" x14ac:dyDescent="0.3">
      <c r="A141" s="393" t="s">
        <v>21</v>
      </c>
      <c r="B141" s="394"/>
      <c r="C141" s="111">
        <f>'[1]Nota II.1.6'!C186</f>
        <v>19355</v>
      </c>
      <c r="D141" s="112">
        <f>'[1]Nota II.1.6'!D186</f>
        <v>100</v>
      </c>
      <c r="E141" s="112">
        <f>'[1]Nota II.1.6'!E186</f>
        <v>19355000</v>
      </c>
      <c r="F141" s="112">
        <f>'[1]Nota II.1.6'!F186</f>
        <v>12943648.4</v>
      </c>
      <c r="G141" s="112">
        <f>'[1]Nota II.1.6'!G186</f>
        <v>6411351.5999999996</v>
      </c>
      <c r="H141" s="112">
        <f>'[1]Nota II.1.6'!H186</f>
        <v>-13098570.359999999</v>
      </c>
      <c r="I141" s="112">
        <f>'[1]Nota II.1.6'!I186</f>
        <v>6411351.5999999996</v>
      </c>
      <c r="J141" s="113"/>
    </row>
    <row r="142" spans="1:10" x14ac:dyDescent="0.3">
      <c r="A142" s="393" t="s">
        <v>22</v>
      </c>
      <c r="B142" s="394"/>
      <c r="C142" s="111">
        <f>'[1]Nota II.1.6'!C187</f>
        <v>17883</v>
      </c>
      <c r="D142" s="112">
        <f>'[1]Nota II.1.6'!D187</f>
        <v>100</v>
      </c>
      <c r="E142" s="112">
        <f>'[1]Nota II.1.6'!E187</f>
        <v>17883000</v>
      </c>
      <c r="F142" s="112">
        <f>'[1]Nota II.1.6'!F187</f>
        <v>6349082.6900000004</v>
      </c>
      <c r="G142" s="112">
        <f>'[1]Nota II.1.6'!G187</f>
        <v>11533917.310000001</v>
      </c>
      <c r="H142" s="112">
        <f>'[1]Nota II.1.6'!H187</f>
        <v>-12038796.4</v>
      </c>
      <c r="I142" s="112">
        <f>'[1]Nota II.1.6'!I187</f>
        <v>11533917.310000001</v>
      </c>
      <c r="J142" s="113"/>
    </row>
    <row r="143" spans="1:10" ht="15" customHeight="1" x14ac:dyDescent="0.3">
      <c r="A143" s="393" t="s">
        <v>23</v>
      </c>
      <c r="B143" s="394"/>
      <c r="C143" s="111">
        <f>'[1]Nota II.1.6'!C188</f>
        <v>26692</v>
      </c>
      <c r="D143" s="112">
        <f>'[1]Nota II.1.6'!D188</f>
        <v>100</v>
      </c>
      <c r="E143" s="112">
        <f>'[1]Nota II.1.6'!E188</f>
        <v>26692000</v>
      </c>
      <c r="F143" s="112">
        <f>'[1]Nota II.1.6'!F188</f>
        <v>24405712.620000001</v>
      </c>
      <c r="G143" s="112">
        <f>'[1]Nota II.1.6'!G188</f>
        <v>2286287.38</v>
      </c>
      <c r="H143" s="112">
        <f>'[1]Nota II.1.6'!H188</f>
        <v>-20650023.23</v>
      </c>
      <c r="I143" s="112">
        <f>'[1]Nota II.1.6'!I188</f>
        <v>2286287.38</v>
      </c>
      <c r="J143" s="113"/>
    </row>
    <row r="144" spans="1:10" ht="13.5" customHeight="1" x14ac:dyDescent="0.3">
      <c r="A144" s="393" t="s">
        <v>305</v>
      </c>
      <c r="B144" s="394"/>
      <c r="C144" s="111">
        <f>'[1]Nota II.1.6'!C189</f>
        <v>20111</v>
      </c>
      <c r="D144" s="112">
        <f>'[1]Nota II.1.6'!D189</f>
        <v>100</v>
      </c>
      <c r="E144" s="112">
        <f>'[1]Nota II.1.6'!E189</f>
        <v>20111000</v>
      </c>
      <c r="F144" s="112">
        <f>'[1]Nota II.1.6'!F189</f>
        <v>692024.49</v>
      </c>
      <c r="G144" s="112">
        <f>'[1]Nota II.1.6'!G189</f>
        <v>19418975.510000002</v>
      </c>
      <c r="H144" s="112">
        <f>'[1]Nota II.1.6'!H189</f>
        <v>18657.38</v>
      </c>
      <c r="I144" s="112">
        <f>'[1]Nota II.1.6'!I189</f>
        <v>19418975.510000002</v>
      </c>
      <c r="J144" s="113"/>
    </row>
    <row r="145" spans="1:10" ht="15" customHeight="1" x14ac:dyDescent="0.3">
      <c r="A145" s="393" t="s">
        <v>304</v>
      </c>
      <c r="B145" s="394"/>
      <c r="C145" s="111">
        <f>'[1]Nota II.1.6'!C190</f>
        <v>100</v>
      </c>
      <c r="D145" s="112">
        <f>'[1]Nota II.1.6'!D190</f>
        <v>100</v>
      </c>
      <c r="E145" s="112">
        <f>'[1]Nota II.1.6'!E190</f>
        <v>50000</v>
      </c>
      <c r="F145" s="112">
        <f>'[1]Nota II.1.6'!F190</f>
        <v>50000</v>
      </c>
      <c r="G145" s="112">
        <f>'[1]Nota II.1.6'!G190</f>
        <v>0</v>
      </c>
      <c r="H145" s="112"/>
      <c r="I145" s="112"/>
      <c r="J145" s="113"/>
    </row>
    <row r="146" spans="1:10" ht="15" customHeight="1" x14ac:dyDescent="0.3">
      <c r="A146" s="393" t="s">
        <v>303</v>
      </c>
      <c r="B146" s="394"/>
      <c r="C146" s="111">
        <f>'[1]Nota II.1.6'!C191</f>
        <v>16000</v>
      </c>
      <c r="D146" s="112">
        <f>'[1]Nota II.1.6'!D191</f>
        <v>40.22</v>
      </c>
      <c r="E146" s="112">
        <f>'[1]Nota II.1.6'!E191</f>
        <v>16000000</v>
      </c>
      <c r="F146" s="112">
        <f>'[1]Nota II.1.6'!F191</f>
        <v>4319323.78</v>
      </c>
      <c r="G146" s="112">
        <f>'[1]Nota II.1.6'!G191</f>
        <v>11680676.220000001</v>
      </c>
      <c r="H146" s="112">
        <f>'[1]Nota II.1.6'!H191</f>
        <v>-2398993.0699999998</v>
      </c>
      <c r="I146" s="112">
        <f>'[1]Nota II.1.6'!I191</f>
        <v>29043271.379999999</v>
      </c>
      <c r="J146" s="113"/>
    </row>
    <row r="147" spans="1:10" ht="15" customHeight="1" x14ac:dyDescent="0.3">
      <c r="A147" s="393" t="s">
        <v>30</v>
      </c>
      <c r="B147" s="394"/>
      <c r="C147" s="111">
        <f>'[1]Nota II.1.6'!C173</f>
        <v>4600</v>
      </c>
      <c r="D147" s="112">
        <f>'[1]Nota II.1.6'!D173</f>
        <v>100</v>
      </c>
      <c r="E147" s="112">
        <f>'[1]Nota II.1.6'!E173</f>
        <v>2300000</v>
      </c>
      <c r="F147" s="112">
        <f>'[1]Nota II.1.6'!F173</f>
        <v>0</v>
      </c>
      <c r="G147" s="112">
        <f>'[1]Nota II.1.6'!G173</f>
        <v>2300000</v>
      </c>
      <c r="H147" s="112">
        <f>'[1]Nota II.1.6'!H173</f>
        <v>-1461969.28</v>
      </c>
      <c r="I147" s="112">
        <f>'[1]Nota II.1.6'!I173</f>
        <v>5541983.9500000002</v>
      </c>
      <c r="J147" s="113"/>
    </row>
    <row r="148" spans="1:10" x14ac:dyDescent="0.3">
      <c r="A148" s="393" t="s">
        <v>16</v>
      </c>
      <c r="B148" s="394"/>
      <c r="C148" s="111">
        <f>'[1]Nota II.1.6'!C181</f>
        <v>934550</v>
      </c>
      <c r="D148" s="112">
        <f>'[1]Nota II.1.6'!D181</f>
        <v>100</v>
      </c>
      <c r="E148" s="112">
        <f>'[1]Nota II.1.6'!E181</f>
        <v>467275000</v>
      </c>
      <c r="F148" s="112">
        <f>'[1]Nota II.1.6'!F181</f>
        <v>0</v>
      </c>
      <c r="G148" s="112">
        <f>'[1]Nota II.1.6'!G181</f>
        <v>467275000</v>
      </c>
      <c r="H148" s="112">
        <f>'[1]Nota II.1.6'!H181</f>
        <v>10230452.550000001</v>
      </c>
      <c r="I148" s="112">
        <f>'[1]Nota II.1.6'!I181</f>
        <v>1002459230.78</v>
      </c>
      <c r="J148" s="113"/>
    </row>
    <row r="149" spans="1:10" ht="15" customHeight="1" thickBot="1" x14ac:dyDescent="0.35">
      <c r="A149" s="418" t="s">
        <v>302</v>
      </c>
      <c r="B149" s="419"/>
      <c r="C149" s="111">
        <f>'[1]Nota II.1.6'!C192</f>
        <v>8630</v>
      </c>
      <c r="D149" s="111"/>
      <c r="E149" s="112">
        <f>'[1]Nota II.1.6'!E192</f>
        <v>182054.85</v>
      </c>
      <c r="F149" s="112">
        <f>'[1]Nota II.1.6'!F192</f>
        <v>11423.5</v>
      </c>
      <c r="G149" s="112">
        <f>'[1]Nota II.1.6'!G192</f>
        <v>170631.35</v>
      </c>
      <c r="H149" s="112"/>
      <c r="I149" s="112"/>
      <c r="J149" s="113"/>
    </row>
    <row r="150" spans="1:10" ht="15.75" customHeight="1" thickBot="1" x14ac:dyDescent="0.35">
      <c r="A150" s="420" t="s">
        <v>12</v>
      </c>
      <c r="B150" s="421"/>
      <c r="C150" s="114"/>
      <c r="D150" s="114"/>
      <c r="E150" s="114">
        <f>SUM(E125:E149)</f>
        <v>4840610004.8500004</v>
      </c>
      <c r="F150" s="114">
        <f>SUM(F125:F149)</f>
        <v>61579062.450000003</v>
      </c>
      <c r="G150" s="114">
        <f>SUM(G125:G149)</f>
        <v>4779030942.4000006</v>
      </c>
      <c r="H150" s="114">
        <f>SUM(H125:H149)</f>
        <v>66360415.089999989</v>
      </c>
      <c r="I150" s="114">
        <f>SUM(I125:I149)</f>
        <v>8276033810.3600016</v>
      </c>
    </row>
    <row r="151" spans="1:10" ht="14.4" x14ac:dyDescent="0.3">
      <c r="A151" s="409" t="s">
        <v>317</v>
      </c>
      <c r="B151" s="410"/>
      <c r="C151" s="410"/>
      <c r="D151" s="410"/>
      <c r="E151" s="410"/>
      <c r="F151" s="410"/>
      <c r="G151" s="410"/>
      <c r="H151" s="410"/>
      <c r="I151" s="410"/>
    </row>
    <row r="152" spans="1:10" ht="8.4" customHeight="1" thickBot="1" x14ac:dyDescent="0.35">
      <c r="A152" s="409"/>
      <c r="B152" s="410"/>
      <c r="C152" s="410"/>
      <c r="D152" s="410"/>
      <c r="E152" s="410"/>
      <c r="F152" s="410"/>
      <c r="G152" s="410"/>
      <c r="H152" s="410"/>
      <c r="I152" s="410"/>
    </row>
    <row r="153" spans="1:10" ht="87.75" customHeight="1" thickBot="1" x14ac:dyDescent="0.35">
      <c r="A153" s="411" t="s">
        <v>316</v>
      </c>
      <c r="B153" s="422"/>
      <c r="C153" s="105" t="s">
        <v>315</v>
      </c>
      <c r="D153" s="106" t="s">
        <v>314</v>
      </c>
      <c r="E153" s="105" t="s">
        <v>313</v>
      </c>
      <c r="F153" s="107" t="s">
        <v>312</v>
      </c>
      <c r="G153" s="105" t="s">
        <v>311</v>
      </c>
      <c r="H153" s="105" t="s">
        <v>310</v>
      </c>
      <c r="I153" s="108" t="s">
        <v>309</v>
      </c>
      <c r="J153" s="115"/>
    </row>
    <row r="154" spans="1:10" ht="14.4" x14ac:dyDescent="0.3">
      <c r="A154" s="413" t="s">
        <v>192</v>
      </c>
      <c r="B154" s="414"/>
      <c r="C154" s="109"/>
      <c r="D154" s="109"/>
      <c r="E154" s="109"/>
      <c r="F154" s="109"/>
      <c r="G154" s="109"/>
      <c r="H154" s="109"/>
      <c r="I154" s="110"/>
      <c r="J154" s="115"/>
    </row>
    <row r="155" spans="1:10" x14ac:dyDescent="0.3">
      <c r="A155" s="438" t="s">
        <v>35</v>
      </c>
      <c r="B155" s="439"/>
      <c r="C155" s="116">
        <f>'[1]Nota II.1.6'!C141</f>
        <v>10406</v>
      </c>
      <c r="D155" s="117">
        <f>'[1]Nota II.1.6'!D141</f>
        <v>100</v>
      </c>
      <c r="E155" s="117">
        <f>'[1]Nota II.1.6'!E141</f>
        <v>520300</v>
      </c>
      <c r="F155" s="117">
        <f>'[1]Nota II.1.6'!F141</f>
        <v>0</v>
      </c>
      <c r="G155" s="117">
        <f>'[1]Nota II.1.6'!G141</f>
        <v>520300</v>
      </c>
      <c r="H155" s="117">
        <f>'[1]Nota II.1.6'!H141</f>
        <v>-538277.28</v>
      </c>
      <c r="I155" s="117">
        <f>'[1]Nota II.1.6'!I141</f>
        <v>1952544.59</v>
      </c>
      <c r="J155" s="113"/>
    </row>
    <row r="156" spans="1:10" ht="26.25" customHeight="1" x14ac:dyDescent="0.3">
      <c r="A156" s="399" t="s">
        <v>32</v>
      </c>
      <c r="B156" s="417"/>
      <c r="C156" s="116">
        <f>'[1]Nota II.1.6'!C143</f>
        <v>585616</v>
      </c>
      <c r="D156" s="117">
        <f>'[1]Nota II.1.6'!D143</f>
        <v>100</v>
      </c>
      <c r="E156" s="117">
        <f>'[1]Nota II.1.6'!E143</f>
        <v>292808000</v>
      </c>
      <c r="F156" s="117">
        <f>'[1]Nota II.1.6'!F143</f>
        <v>0</v>
      </c>
      <c r="G156" s="117">
        <f>'[1]Nota II.1.6'!G143</f>
        <v>292808000</v>
      </c>
      <c r="H156" s="117">
        <f>'[1]Nota II.1.6'!H143</f>
        <v>-2657164.7999999998</v>
      </c>
      <c r="I156" s="117">
        <f>'[1]Nota II.1.6'!I143</f>
        <v>1113791261.3900001</v>
      </c>
      <c r="J156" s="113"/>
    </row>
    <row r="157" spans="1:10" ht="15" customHeight="1" x14ac:dyDescent="0.3">
      <c r="A157" s="399" t="s">
        <v>31</v>
      </c>
      <c r="B157" s="417"/>
      <c r="C157" s="116">
        <f>'[1]Nota II.1.6'!C144</f>
        <v>110982</v>
      </c>
      <c r="D157" s="117">
        <f>'[1]Nota II.1.6'!D144</f>
        <v>100</v>
      </c>
      <c r="E157" s="117">
        <f>'[1]Nota II.1.6'!E144</f>
        <v>55491000</v>
      </c>
      <c r="F157" s="117">
        <f>'[1]Nota II.1.6'!F144</f>
        <v>0</v>
      </c>
      <c r="G157" s="117">
        <f>'[1]Nota II.1.6'!G144</f>
        <v>55491000</v>
      </c>
      <c r="H157" s="117">
        <f>'[1]Nota II.1.6'!H144</f>
        <v>4056923.81</v>
      </c>
      <c r="I157" s="117">
        <f>'[1]Nota II.1.6'!I144</f>
        <v>122970477.16</v>
      </c>
      <c r="J157" s="113"/>
    </row>
    <row r="158" spans="1:10" ht="15" customHeight="1" x14ac:dyDescent="0.3">
      <c r="A158" s="399" t="s">
        <v>34</v>
      </c>
      <c r="B158" s="417"/>
      <c r="C158" s="116">
        <f>'[1]Nota II.1.6'!C142</f>
        <v>657835</v>
      </c>
      <c r="D158" s="117">
        <f>'[1]Nota II.1.6'!D142</f>
        <v>100</v>
      </c>
      <c r="E158" s="117">
        <f>'[1]Nota II.1.6'!E142</f>
        <v>328917500</v>
      </c>
      <c r="F158" s="117">
        <f>'[1]Nota II.1.6'!F142</f>
        <v>0</v>
      </c>
      <c r="G158" s="117">
        <f>'[1]Nota II.1.6'!G142</f>
        <v>328917500</v>
      </c>
      <c r="H158" s="117">
        <f>'[1]Nota II.1.6'!H142</f>
        <v>3513025.44</v>
      </c>
      <c r="I158" s="117">
        <f>'[1]Nota II.1.6'!I142</f>
        <v>653780126.42999995</v>
      </c>
      <c r="J158" s="113"/>
    </row>
    <row r="159" spans="1:10" ht="15" customHeight="1" x14ac:dyDescent="0.3">
      <c r="A159" s="399" t="s">
        <v>33</v>
      </c>
      <c r="B159" s="417"/>
      <c r="C159" s="116">
        <f>'[1]Nota II.1.6'!C145</f>
        <v>154970</v>
      </c>
      <c r="D159" s="117">
        <f>'[1]Nota II.1.6'!D145</f>
        <v>100</v>
      </c>
      <c r="E159" s="117">
        <f>'[1]Nota II.1.6'!E145</f>
        <v>15497000</v>
      </c>
      <c r="F159" s="117">
        <f>'[1]Nota II.1.6'!F145</f>
        <v>14940590</v>
      </c>
      <c r="G159" s="117">
        <f>'[1]Nota II.1.6'!G145</f>
        <v>556410</v>
      </c>
      <c r="H159" s="117">
        <f>'[1]Nota II.1.6'!H145</f>
        <v>-8141358.2800000003</v>
      </c>
      <c r="I159" s="117">
        <f>'[1]Nota II.1.6'!I145</f>
        <v>556410</v>
      </c>
      <c r="J159" s="113"/>
    </row>
    <row r="160" spans="1:10" ht="15" customHeight="1" x14ac:dyDescent="0.3">
      <c r="A160" s="399" t="s">
        <v>30</v>
      </c>
      <c r="B160" s="417"/>
      <c r="C160" s="116">
        <f>'[1]Nota II.1.6'!C164</f>
        <v>4600</v>
      </c>
      <c r="D160" s="117">
        <f>'[1]Nota II.1.6'!D164</f>
        <v>100</v>
      </c>
      <c r="E160" s="117">
        <f>'[1]Nota II.1.6'!E164</f>
        <v>2300000</v>
      </c>
      <c r="F160" s="117">
        <f>'[1]Nota II.1.6'!F164</f>
        <v>0</v>
      </c>
      <c r="G160" s="117">
        <f>'[1]Nota II.1.6'!G164</f>
        <v>2300000</v>
      </c>
      <c r="H160" s="117">
        <f>'[1]Nota II.1.6'!H164</f>
        <v>-493197.76</v>
      </c>
      <c r="I160" s="117">
        <f>'[1]Nota II.1.6'!I164</f>
        <v>5048786.1900000004</v>
      </c>
      <c r="J160" s="113"/>
    </row>
    <row r="161" spans="1:10" ht="27.75" customHeight="1" x14ac:dyDescent="0.3">
      <c r="A161" s="399" t="s">
        <v>308</v>
      </c>
      <c r="B161" s="417"/>
      <c r="C161" s="116">
        <f>'[1]Nota II.1.6'!C146</f>
        <v>27345751</v>
      </c>
      <c r="D161" s="117">
        <f>'[1]Nota II.1.6'!D146</f>
        <v>100</v>
      </c>
      <c r="E161" s="117">
        <f>'[1]Nota II.1.6'!E146</f>
        <v>2734575100</v>
      </c>
      <c r="F161" s="117">
        <f>'[1]Nota II.1.6'!F146</f>
        <v>0</v>
      </c>
      <c r="G161" s="117">
        <f>'[1]Nota II.1.6'!G146</f>
        <v>2734575100</v>
      </c>
      <c r="H161" s="117">
        <f>'[1]Nota II.1.6'!H146</f>
        <v>15878346.630000001</v>
      </c>
      <c r="I161" s="117">
        <f>'[1]Nota II.1.6'!I146</f>
        <v>4626027113.75</v>
      </c>
      <c r="J161" s="113"/>
    </row>
    <row r="162" spans="1:10" ht="15" customHeight="1" x14ac:dyDescent="0.3">
      <c r="A162" s="399" t="s">
        <v>28</v>
      </c>
      <c r="B162" s="417"/>
      <c r="C162" s="116">
        <f>'[1]Nota II.1.6'!C147</f>
        <v>933516</v>
      </c>
      <c r="D162" s="117">
        <f>'[1]Nota II.1.6'!D147</f>
        <v>100</v>
      </c>
      <c r="E162" s="117">
        <f>'[1]Nota II.1.6'!E147</f>
        <v>466758000</v>
      </c>
      <c r="F162" s="117">
        <f>'[1]Nota II.1.6'!F147</f>
        <v>0</v>
      </c>
      <c r="G162" s="117">
        <f>'[1]Nota II.1.6'!G147</f>
        <v>466758000</v>
      </c>
      <c r="H162" s="117">
        <f>'[1]Nota II.1.6'!H147</f>
        <v>418429.77</v>
      </c>
      <c r="I162" s="117">
        <f>'[1]Nota II.1.6'!I147</f>
        <v>688167305.41999996</v>
      </c>
      <c r="J162" s="113"/>
    </row>
    <row r="163" spans="1:10" ht="26.25" customHeight="1" x14ac:dyDescent="0.3">
      <c r="A163" s="399" t="s">
        <v>27</v>
      </c>
      <c r="B163" s="417"/>
      <c r="C163" s="116">
        <f>'[1]Nota II.1.6'!C148</f>
        <v>10000</v>
      </c>
      <c r="D163" s="117">
        <f>'[1]Nota II.1.6'!D148</f>
        <v>100</v>
      </c>
      <c r="E163" s="117">
        <f>'[1]Nota II.1.6'!E148</f>
        <v>5000000</v>
      </c>
      <c r="F163" s="117">
        <f>'[1]Nota II.1.6'!F148</f>
        <v>0</v>
      </c>
      <c r="G163" s="117">
        <f>'[1]Nota II.1.6'!G148</f>
        <v>5000000</v>
      </c>
      <c r="H163" s="117">
        <f>'[1]Nota II.1.6'!H148</f>
        <v>1956359.64</v>
      </c>
      <c r="I163" s="117">
        <f>'[1]Nota II.1.6'!I148</f>
        <v>18916197.390000001</v>
      </c>
      <c r="J163" s="113"/>
    </row>
    <row r="164" spans="1:10" ht="15" customHeight="1" x14ac:dyDescent="0.3">
      <c r="A164" s="399" t="s">
        <v>307</v>
      </c>
      <c r="B164" s="417"/>
      <c r="C164" s="116">
        <f>'[1]Nota II.1.6'!C149</f>
        <v>24601</v>
      </c>
      <c r="D164" s="117">
        <f>'[1]Nota II.1.6'!D149</f>
        <v>100</v>
      </c>
      <c r="E164" s="117">
        <f>'[1]Nota II.1.6'!E149</f>
        <v>1230050</v>
      </c>
      <c r="F164" s="117">
        <f>'[1]Nota II.1.6'!F149</f>
        <v>0</v>
      </c>
      <c r="G164" s="117">
        <f>'[1]Nota II.1.6'!G149</f>
        <v>1230050</v>
      </c>
      <c r="H164" s="117">
        <f>'[1]Nota II.1.6'!H149</f>
        <v>-830493.94</v>
      </c>
      <c r="I164" s="117">
        <f>'[1]Nota II.1.6'!I149</f>
        <v>6390832.6100000003</v>
      </c>
      <c r="J164" s="113"/>
    </row>
    <row r="165" spans="1:10" ht="15" customHeight="1" x14ac:dyDescent="0.3">
      <c r="A165" s="399" t="s">
        <v>19</v>
      </c>
      <c r="B165" s="417"/>
      <c r="C165" s="116">
        <f>'[1]Nota II.1.6'!C150</f>
        <v>80500</v>
      </c>
      <c r="D165" s="117">
        <f>'[1]Nota II.1.6'!D150</f>
        <v>100</v>
      </c>
      <c r="E165" s="117">
        <f>'[1]Nota II.1.6'!E150</f>
        <v>80500000</v>
      </c>
      <c r="F165" s="117">
        <f>'[1]Nota II.1.6'!F150</f>
        <v>0</v>
      </c>
      <c r="G165" s="117">
        <f>'[1]Nota II.1.6'!G150</f>
        <v>80500000</v>
      </c>
      <c r="H165" s="117">
        <f>'[1]Nota II.1.6'!H150</f>
        <v>1476440.71</v>
      </c>
      <c r="I165" s="117">
        <f>'[1]Nota II.1.6'!I150</f>
        <v>114834323.59999999</v>
      </c>
      <c r="J165" s="113"/>
    </row>
    <row r="166" spans="1:10" ht="15" customHeight="1" x14ac:dyDescent="0.3">
      <c r="A166" s="399" t="s">
        <v>17</v>
      </c>
      <c r="B166" s="417"/>
      <c r="C166" s="116">
        <f>'[1]Nota II.1.6'!C151</f>
        <v>143745</v>
      </c>
      <c r="D166" s="117">
        <f>'[1]Nota II.1.6'!D151</f>
        <v>100</v>
      </c>
      <c r="E166" s="117">
        <f>'[1]Nota II.1.6'!E151</f>
        <v>143745000</v>
      </c>
      <c r="F166" s="117">
        <f>'[1]Nota II.1.6'!F151</f>
        <v>0</v>
      </c>
      <c r="G166" s="117">
        <f>'[1]Nota II.1.6'!G151</f>
        <v>143745000</v>
      </c>
      <c r="H166" s="117">
        <f>'[1]Nota II.1.6'!H151</f>
        <v>6286497.29</v>
      </c>
      <c r="I166" s="117">
        <f>'[1]Nota II.1.6'!I151</f>
        <v>199695140.44999999</v>
      </c>
      <c r="J166" s="113"/>
    </row>
    <row r="167" spans="1:10" ht="15" customHeight="1" x14ac:dyDescent="0.3">
      <c r="A167" s="399" t="s">
        <v>18</v>
      </c>
      <c r="B167" s="417"/>
      <c r="C167" s="116">
        <f>'[1]Nota II.1.6'!C152</f>
        <v>107466</v>
      </c>
      <c r="D167" s="117">
        <f>'[1]Nota II.1.6'!D152</f>
        <v>100</v>
      </c>
      <c r="E167" s="117">
        <f>'[1]Nota II.1.6'!E152</f>
        <v>107466000</v>
      </c>
      <c r="F167" s="117">
        <f>'[1]Nota II.1.6'!F152</f>
        <v>0</v>
      </c>
      <c r="G167" s="117">
        <f>'[1]Nota II.1.6'!G152</f>
        <v>107466000</v>
      </c>
      <c r="H167" s="117">
        <f>'[1]Nota II.1.6'!H152</f>
        <v>2719234.47</v>
      </c>
      <c r="I167" s="117">
        <f>'[1]Nota II.1.6'!I152</f>
        <v>118103777.56</v>
      </c>
      <c r="J167" s="113"/>
    </row>
    <row r="168" spans="1:10" ht="15" customHeight="1" x14ac:dyDescent="0.3">
      <c r="A168" s="399" t="s">
        <v>16</v>
      </c>
      <c r="B168" s="417"/>
      <c r="C168" s="116">
        <f>'[1]Nota II.1.6'!C153</f>
        <v>934550</v>
      </c>
      <c r="D168" s="117">
        <f>'[1]Nota II.1.6'!D153</f>
        <v>100</v>
      </c>
      <c r="E168" s="117">
        <f>'[1]Nota II.1.6'!E153</f>
        <v>467275000</v>
      </c>
      <c r="F168" s="117">
        <f>'[1]Nota II.1.6'!F153</f>
        <v>0</v>
      </c>
      <c r="G168" s="117">
        <f>'[1]Nota II.1.6'!G153</f>
        <v>467275000</v>
      </c>
      <c r="H168" s="117">
        <f>'[1]Nota II.1.6'!H153</f>
        <v>7209257.0099999998</v>
      </c>
      <c r="I168" s="117">
        <f>'[1]Nota II.1.6'!I153</f>
        <v>1009668487.79</v>
      </c>
      <c r="J168" s="113"/>
    </row>
    <row r="169" spans="1:10" ht="15" customHeight="1" x14ac:dyDescent="0.3">
      <c r="A169" s="399" t="s">
        <v>15</v>
      </c>
      <c r="B169" s="417"/>
      <c r="C169" s="116">
        <f>'[1]Nota II.1.6'!C154</f>
        <v>6600</v>
      </c>
      <c r="D169" s="117">
        <f>'[1]Nota II.1.6'!D154</f>
        <v>100</v>
      </c>
      <c r="E169" s="117">
        <f>'[1]Nota II.1.6'!E154</f>
        <v>3300000</v>
      </c>
      <c r="F169" s="117">
        <f>'[1]Nota II.1.6'!F154</f>
        <v>0</v>
      </c>
      <c r="G169" s="117">
        <f>'[1]Nota II.1.6'!G154</f>
        <v>3300000</v>
      </c>
      <c r="H169" s="117">
        <f>'[1]Nota II.1.6'!H154</f>
        <v>81626.149999999994</v>
      </c>
      <c r="I169" s="117">
        <f>'[1]Nota II.1.6'!I154</f>
        <v>4764070.03</v>
      </c>
      <c r="J169" s="113"/>
    </row>
    <row r="170" spans="1:10" ht="15" customHeight="1" x14ac:dyDescent="0.3">
      <c r="A170" s="399" t="s">
        <v>36</v>
      </c>
      <c r="B170" s="417"/>
      <c r="C170" s="116">
        <f>'[1]Nota II.1.6'!C155</f>
        <v>1000</v>
      </c>
      <c r="D170" s="117">
        <f>'[1]Nota II.1.6'!D155</f>
        <v>100</v>
      </c>
      <c r="E170" s="117">
        <f>'[1]Nota II.1.6'!E155</f>
        <v>1000000</v>
      </c>
      <c r="F170" s="117">
        <f>'[1]Nota II.1.6'!F155</f>
        <v>0</v>
      </c>
      <c r="G170" s="117">
        <f>'[1]Nota II.1.6'!G155</f>
        <v>1000000</v>
      </c>
      <c r="H170" s="117">
        <f>'[1]Nota II.1.6'!H155</f>
        <v>-451543.54</v>
      </c>
      <c r="I170" s="117">
        <f>'[1]Nota II.1.6'!I155</f>
        <v>18389177.809999999</v>
      </c>
      <c r="J170" s="113"/>
    </row>
    <row r="171" spans="1:10" ht="15" customHeight="1" x14ac:dyDescent="0.3">
      <c r="A171" s="399" t="s">
        <v>306</v>
      </c>
      <c r="B171" s="417"/>
      <c r="C171" s="116">
        <f>'[1]Nota II.1.6'!C156</f>
        <v>22014</v>
      </c>
      <c r="D171" s="117">
        <f>'[1]Nota II.1.6'!D156</f>
        <v>100</v>
      </c>
      <c r="E171" s="117">
        <f>'[1]Nota II.1.6'!E156</f>
        <v>22014000</v>
      </c>
      <c r="F171" s="117">
        <f>'[1]Nota II.1.6'!F156</f>
        <v>0</v>
      </c>
      <c r="G171" s="117">
        <f>'[1]Nota II.1.6'!G156</f>
        <v>22014000</v>
      </c>
      <c r="H171" s="117">
        <f>'[1]Nota II.1.6'!H156</f>
        <v>-10255995.800000001</v>
      </c>
      <c r="I171" s="117">
        <f>'[1]Nota II.1.6'!I156</f>
        <v>27049049.309999999</v>
      </c>
      <c r="J171" s="113"/>
    </row>
    <row r="172" spans="1:10" ht="15" customHeight="1" x14ac:dyDescent="0.3">
      <c r="A172" s="399" t="s">
        <v>25</v>
      </c>
      <c r="B172" s="417"/>
      <c r="C172" s="116">
        <f>'[1]Nota II.1.6'!C157</f>
        <v>62965</v>
      </c>
      <c r="D172" s="117">
        <f>'[1]Nota II.1.6'!D157</f>
        <v>100</v>
      </c>
      <c r="E172" s="117">
        <f>'[1]Nota II.1.6'!E157</f>
        <v>62965000</v>
      </c>
      <c r="F172" s="117">
        <f>'[1]Nota II.1.6'!F157</f>
        <v>0</v>
      </c>
      <c r="G172" s="117">
        <f>'[1]Nota II.1.6'!G157</f>
        <v>62965000</v>
      </c>
      <c r="H172" s="117">
        <f>'[1]Nota II.1.6'!H157</f>
        <v>-1214695.92</v>
      </c>
      <c r="I172" s="117">
        <f>'[1]Nota II.1.6'!I157</f>
        <v>63373138.719999999</v>
      </c>
      <c r="J172" s="113"/>
    </row>
    <row r="173" spans="1:10" ht="15" customHeight="1" x14ac:dyDescent="0.3">
      <c r="A173" s="399" t="s">
        <v>21</v>
      </c>
      <c r="B173" s="417"/>
      <c r="C173" s="116">
        <f>'[1]Nota II.1.6'!C165</f>
        <v>19355</v>
      </c>
      <c r="D173" s="117">
        <f>'[1]Nota II.1.6'!D165</f>
        <v>100</v>
      </c>
      <c r="E173" s="117">
        <f>'[1]Nota II.1.6'!E165</f>
        <v>19355000</v>
      </c>
      <c r="F173" s="117">
        <f>'[1]Nota II.1.6'!F165</f>
        <v>8874383.8200000003</v>
      </c>
      <c r="G173" s="117">
        <f>'[1]Nota II.1.6'!G165</f>
        <v>10480616.18</v>
      </c>
      <c r="H173" s="117">
        <f>'[1]Nota II.1.6'!H165</f>
        <v>-11940616.869999999</v>
      </c>
      <c r="I173" s="117">
        <f>'[1]Nota II.1.6'!I165</f>
        <v>10480616.18</v>
      </c>
      <c r="J173" s="113"/>
    </row>
    <row r="174" spans="1:10" ht="15" customHeight="1" x14ac:dyDescent="0.3">
      <c r="A174" s="399" t="s">
        <v>22</v>
      </c>
      <c r="B174" s="417"/>
      <c r="C174" s="116">
        <f>'[1]Nota II.1.6'!C158</f>
        <v>19383</v>
      </c>
      <c r="D174" s="117">
        <f>'[1]Nota II.1.6'!D158</f>
        <v>100</v>
      </c>
      <c r="E174" s="117">
        <f>'[1]Nota II.1.6'!E158</f>
        <v>19383000</v>
      </c>
      <c r="F174" s="117">
        <f>'[1]Nota II.1.6'!F158</f>
        <v>5777576.6299999999</v>
      </c>
      <c r="G174" s="117">
        <f>'[1]Nota II.1.6'!G158</f>
        <v>13605423.369999999</v>
      </c>
      <c r="H174" s="117">
        <f>'[1]Nota II.1.6'!H158</f>
        <v>-8513214.4000000004</v>
      </c>
      <c r="I174" s="117">
        <f>'[1]Nota II.1.6'!I158</f>
        <v>13605423.369999999</v>
      </c>
      <c r="J174" s="113"/>
    </row>
    <row r="175" spans="1:10" ht="15" customHeight="1" x14ac:dyDescent="0.3">
      <c r="A175" s="399" t="s">
        <v>23</v>
      </c>
      <c r="B175" s="417"/>
      <c r="C175" s="116">
        <f>'[1]Nota II.1.6'!C159</f>
        <v>32192</v>
      </c>
      <c r="D175" s="117">
        <f>'[1]Nota II.1.6'!D159</f>
        <v>100</v>
      </c>
      <c r="E175" s="117">
        <f>'[1]Nota II.1.6'!E159</f>
        <v>32192000</v>
      </c>
      <c r="F175" s="117">
        <f>'[1]Nota II.1.6'!F159</f>
        <v>29649125.48</v>
      </c>
      <c r="G175" s="117">
        <f>'[1]Nota II.1.6'!G159</f>
        <v>2542874.52</v>
      </c>
      <c r="H175" s="117">
        <f>'[1]Nota II.1.6'!H159</f>
        <v>-22243213.34</v>
      </c>
      <c r="I175" s="117">
        <f>'[1]Nota II.1.6'!I159</f>
        <v>2542874.52</v>
      </c>
      <c r="J175" s="113"/>
    </row>
    <row r="176" spans="1:10" ht="15" customHeight="1" x14ac:dyDescent="0.3">
      <c r="A176" s="399" t="s">
        <v>305</v>
      </c>
      <c r="B176" s="417"/>
      <c r="C176" s="116">
        <f>'[1]Nota II.1.6'!C160</f>
        <v>20111</v>
      </c>
      <c r="D176" s="117">
        <f>'[1]Nota II.1.6'!D160</f>
        <v>100</v>
      </c>
      <c r="E176" s="117">
        <f>'[1]Nota II.1.6'!E160</f>
        <v>20111000</v>
      </c>
      <c r="F176" s="117">
        <f>'[1]Nota II.1.6'!F160</f>
        <v>328280.37</v>
      </c>
      <c r="G176" s="117">
        <f>'[1]Nota II.1.6'!G160</f>
        <v>19782719.629999999</v>
      </c>
      <c r="H176" s="117">
        <f>'[1]Nota II.1.6'!H160</f>
        <v>363744.12</v>
      </c>
      <c r="I176" s="117">
        <f>'[1]Nota II.1.6'!I160</f>
        <v>19782719.629999999</v>
      </c>
      <c r="J176" s="113"/>
    </row>
    <row r="177" spans="1:10" ht="15" customHeight="1" x14ac:dyDescent="0.3">
      <c r="A177" s="399" t="s">
        <v>304</v>
      </c>
      <c r="B177" s="417"/>
      <c r="C177" s="116">
        <f>'[1]Nota II.1.6'!C161</f>
        <v>100</v>
      </c>
      <c r="D177" s="117">
        <f>'[1]Nota II.1.6'!D161</f>
        <v>100</v>
      </c>
      <c r="E177" s="117">
        <f>'[1]Nota II.1.6'!E161</f>
        <v>50000</v>
      </c>
      <c r="F177" s="117">
        <f>'[1]Nota II.1.6'!F161</f>
        <v>50000</v>
      </c>
      <c r="G177" s="117">
        <f>'[1]Nota II.1.6'!G161</f>
        <v>0</v>
      </c>
      <c r="H177" s="117"/>
      <c r="I177" s="117"/>
      <c r="J177" s="113"/>
    </row>
    <row r="178" spans="1:10" ht="15" customHeight="1" x14ac:dyDescent="0.3">
      <c r="A178" s="399" t="s">
        <v>303</v>
      </c>
      <c r="B178" s="417"/>
      <c r="C178" s="116">
        <f>'[1]Nota II.1.6'!C162</f>
        <v>16000</v>
      </c>
      <c r="D178" s="117">
        <f>'[1]Nota II.1.6'!D162</f>
        <v>40.22</v>
      </c>
      <c r="E178" s="117">
        <f>'[1]Nota II.1.6'!E162</f>
        <v>16000000</v>
      </c>
      <c r="F178" s="117">
        <f>'[1]Nota II.1.6'!F162</f>
        <v>5358833.54</v>
      </c>
      <c r="G178" s="117">
        <f>'[1]Nota II.1.6'!G162</f>
        <v>10641166.460000001</v>
      </c>
      <c r="H178" s="117">
        <f>'[1]Nota II.1.6'!H162</f>
        <v>-2584676.0499999998</v>
      </c>
      <c r="I178" s="117">
        <f>'[1]Nota II.1.6'!I162</f>
        <v>26458595.329999998</v>
      </c>
      <c r="J178" s="113"/>
    </row>
    <row r="179" spans="1:10" ht="15" customHeight="1" thickBot="1" x14ac:dyDescent="0.35">
      <c r="A179" s="418" t="s">
        <v>302</v>
      </c>
      <c r="B179" s="419"/>
      <c r="C179" s="116">
        <f>'[1]Nota II.1.6'!C163</f>
        <v>16862</v>
      </c>
      <c r="D179" s="116"/>
      <c r="E179" s="117">
        <f>'[1]Nota II.1.6'!E163</f>
        <v>195296.65</v>
      </c>
      <c r="F179" s="117">
        <f>'[1]Nota II.1.6'!F163</f>
        <v>2039.3</v>
      </c>
      <c r="G179" s="117">
        <f>'[1]Nota II.1.6'!G163</f>
        <v>193257.35</v>
      </c>
      <c r="H179" s="117"/>
      <c r="I179" s="117"/>
      <c r="J179" s="113"/>
    </row>
    <row r="180" spans="1:10" ht="14.4" thickBot="1" x14ac:dyDescent="0.35">
      <c r="A180" s="420" t="s">
        <v>12</v>
      </c>
      <c r="B180" s="421"/>
      <c r="C180" s="114"/>
      <c r="D180" s="118"/>
      <c r="E180" s="114">
        <f>SUM(E155:E179)</f>
        <v>4898648246.6499996</v>
      </c>
      <c r="F180" s="114">
        <f>SUM(F155:F179)</f>
        <v>64980829.139999993</v>
      </c>
      <c r="G180" s="114">
        <f>SUM(G155:G179)</f>
        <v>4833667417.5100012</v>
      </c>
      <c r="H180" s="114">
        <f>SUM(H155:H179)</f>
        <v>-25904562.939999998</v>
      </c>
      <c r="I180" s="114">
        <f>SUM(I155:I179)</f>
        <v>8866348449.2300014</v>
      </c>
    </row>
    <row r="181" spans="1:10" ht="14.4" x14ac:dyDescent="0.3">
      <c r="A181" s="423" t="s">
        <v>301</v>
      </c>
      <c r="B181" s="424"/>
      <c r="C181" s="424"/>
      <c r="D181" s="424"/>
      <c r="E181" s="424"/>
      <c r="F181" s="424"/>
      <c r="G181" s="424"/>
      <c r="H181" s="424"/>
      <c r="I181" s="424"/>
    </row>
    <row r="182" spans="1:10" ht="14.4" thickBot="1" x14ac:dyDescent="0.35">
      <c r="A182" s="119"/>
      <c r="B182" s="120"/>
      <c r="C182" s="120"/>
      <c r="D182" s="120"/>
      <c r="E182" s="119"/>
      <c r="F182" s="119"/>
      <c r="G182" s="119"/>
      <c r="H182" s="119"/>
      <c r="I182" s="119"/>
    </row>
    <row r="183" spans="1:10" ht="14.4" thickBot="1" x14ac:dyDescent="0.35">
      <c r="A183" s="425" t="s">
        <v>300</v>
      </c>
      <c r="B183" s="426"/>
      <c r="C183" s="426"/>
      <c r="D183" s="427"/>
      <c r="E183" s="431" t="s">
        <v>189</v>
      </c>
      <c r="F183" s="433" t="s">
        <v>299</v>
      </c>
      <c r="G183" s="434"/>
      <c r="H183" s="435"/>
      <c r="I183" s="436" t="s">
        <v>192</v>
      </c>
    </row>
    <row r="184" spans="1:10" ht="14.4" thickBot="1" x14ac:dyDescent="0.35">
      <c r="A184" s="428"/>
      <c r="B184" s="429"/>
      <c r="C184" s="429"/>
      <c r="D184" s="430"/>
      <c r="E184" s="432"/>
      <c r="F184" s="121" t="s">
        <v>202</v>
      </c>
      <c r="G184" s="122" t="s">
        <v>298</v>
      </c>
      <c r="H184" s="123" t="s">
        <v>297</v>
      </c>
      <c r="I184" s="437"/>
    </row>
    <row r="185" spans="1:10" x14ac:dyDescent="0.3">
      <c r="A185" s="124">
        <v>1</v>
      </c>
      <c r="B185" s="448" t="s">
        <v>296</v>
      </c>
      <c r="C185" s="449"/>
      <c r="D185" s="450"/>
      <c r="E185" s="125">
        <f>'[1]Nota II.1.7.'!C25</f>
        <v>0</v>
      </c>
      <c r="F185" s="125">
        <f>'[1]Nota II.1.7.'!D25</f>
        <v>0</v>
      </c>
      <c r="G185" s="125">
        <f>'[1]Nota II.1.7.'!E25</f>
        <v>0</v>
      </c>
      <c r="H185" s="125">
        <f>'[1]Nota II.1.7.'!F25</f>
        <v>0</v>
      </c>
      <c r="I185" s="126">
        <f>E185+F185-G185-H185</f>
        <v>0</v>
      </c>
    </row>
    <row r="186" spans="1:10" x14ac:dyDescent="0.3">
      <c r="A186" s="127"/>
      <c r="B186" s="451" t="s">
        <v>293</v>
      </c>
      <c r="C186" s="452"/>
      <c r="D186" s="453"/>
      <c r="E186" s="128">
        <f>'[1]Nota II.1.7.'!C26</f>
        <v>0</v>
      </c>
      <c r="F186" s="128">
        <f>'[1]Nota II.1.7.'!D26</f>
        <v>0</v>
      </c>
      <c r="G186" s="128">
        <f>'[1]Nota II.1.7.'!E26</f>
        <v>0</v>
      </c>
      <c r="H186" s="128">
        <f>'[1]Nota II.1.7.'!F26</f>
        <v>0</v>
      </c>
      <c r="I186" s="129">
        <f>E186+F186-G186-H186</f>
        <v>0</v>
      </c>
    </row>
    <row r="187" spans="1:10" x14ac:dyDescent="0.3">
      <c r="A187" s="130" t="s">
        <v>295</v>
      </c>
      <c r="B187" s="454" t="s">
        <v>294</v>
      </c>
      <c r="C187" s="455"/>
      <c r="D187" s="456"/>
      <c r="E187" s="131">
        <f>'[1]Nota II.1.7.'!C27</f>
        <v>1296727278.25</v>
      </c>
      <c r="F187" s="131">
        <f>'[1]Nota II.1.7.'!D27</f>
        <v>793346573.23000002</v>
      </c>
      <c r="G187" s="131">
        <f>'[1]Nota II.1.7.'!E27</f>
        <v>13144817.84</v>
      </c>
      <c r="H187" s="131">
        <f>'[1]Nota II.1.7.'!F27</f>
        <v>753255811.95000005</v>
      </c>
      <c r="I187" s="129">
        <f>E187+F187-G187-H187</f>
        <v>1323673221.6900001</v>
      </c>
    </row>
    <row r="188" spans="1:10" x14ac:dyDescent="0.3">
      <c r="A188" s="130"/>
      <c r="B188" s="451" t="s">
        <v>293</v>
      </c>
      <c r="C188" s="452"/>
      <c r="D188" s="453"/>
      <c r="E188" s="131">
        <f>'[1]Nota II.1.7.'!C28</f>
        <v>0</v>
      </c>
      <c r="F188" s="131">
        <f>'[1]Nota II.1.7.'!D28</f>
        <v>0</v>
      </c>
      <c r="G188" s="131">
        <f>'[1]Nota II.1.7.'!E28</f>
        <v>0</v>
      </c>
      <c r="H188" s="131">
        <f>'[1]Nota II.1.7.'!F28</f>
        <v>0</v>
      </c>
      <c r="I188" s="129">
        <f>E188+F188-G188-H188</f>
        <v>0</v>
      </c>
    </row>
    <row r="189" spans="1:10" ht="14.4" thickBot="1" x14ac:dyDescent="0.35">
      <c r="A189" s="132" t="s">
        <v>292</v>
      </c>
      <c r="B189" s="454" t="s">
        <v>291</v>
      </c>
      <c r="C189" s="455"/>
      <c r="D189" s="456"/>
      <c r="E189" s="128">
        <f>'[1]Nota II.1.7.'!C29</f>
        <v>413584512.64999998</v>
      </c>
      <c r="F189" s="128">
        <f>'[1]Nota II.1.7.'!D29</f>
        <v>456832757.82999998</v>
      </c>
      <c r="G189" s="128">
        <f>'[1]Nota II.1.7.'!E29</f>
        <v>2117783.2999999998</v>
      </c>
      <c r="H189" s="128">
        <f>'[1]Nota II.1.7.'!F29</f>
        <v>433614963.69</v>
      </c>
      <c r="I189" s="133">
        <f>E189+F189-G189-H189</f>
        <v>434684523.49000007</v>
      </c>
    </row>
    <row r="190" spans="1:10" ht="14.4" thickBot="1" x14ac:dyDescent="0.35">
      <c r="A190" s="457" t="s">
        <v>12</v>
      </c>
      <c r="B190" s="458"/>
      <c r="C190" s="458"/>
      <c r="D190" s="459"/>
      <c r="E190" s="134">
        <f>E185+E187+E189</f>
        <v>1710311790.9000001</v>
      </c>
      <c r="F190" s="135">
        <f>F185+F187+F189</f>
        <v>1250179331.0599999</v>
      </c>
      <c r="G190" s="135">
        <f>G185+G187+G189</f>
        <v>15262601.140000001</v>
      </c>
      <c r="H190" s="134">
        <f>H185+H187+H189</f>
        <v>1186870775.6400001</v>
      </c>
      <c r="I190" s="136">
        <f>I185+I187+I189</f>
        <v>1758357745.1800001</v>
      </c>
    </row>
    <row r="191" spans="1:10" ht="14.4" x14ac:dyDescent="0.3">
      <c r="A191" s="25"/>
      <c r="B191" s="25"/>
      <c r="C191" s="25"/>
      <c r="D191" s="25"/>
      <c r="E191" s="25"/>
      <c r="F191" s="25"/>
      <c r="G191" s="25"/>
      <c r="H191" s="25"/>
      <c r="I191" s="25"/>
    </row>
    <row r="192" spans="1:10" ht="14.4" x14ac:dyDescent="0.3">
      <c r="A192" s="25"/>
      <c r="B192" s="25"/>
      <c r="C192" s="25"/>
      <c r="D192" s="25"/>
      <c r="E192" s="25"/>
      <c r="F192" s="25"/>
      <c r="G192" s="25"/>
      <c r="H192" s="25"/>
      <c r="I192" s="25"/>
    </row>
    <row r="193" spans="1:8" ht="14.4" x14ac:dyDescent="0.3">
      <c r="A193" s="460" t="s">
        <v>290</v>
      </c>
      <c r="B193" s="460"/>
      <c r="C193" s="460"/>
      <c r="D193" s="460"/>
      <c r="E193" s="460"/>
      <c r="F193" s="460"/>
      <c r="G193" s="460"/>
    </row>
    <row r="194" spans="1:8" ht="14.4" thickBot="1" x14ac:dyDescent="0.35">
      <c r="A194" s="137"/>
      <c r="B194" s="138"/>
      <c r="C194" s="139"/>
      <c r="D194" s="139"/>
      <c r="E194" s="139"/>
      <c r="F194" s="139"/>
      <c r="G194" s="139"/>
    </row>
    <row r="195" spans="1:8" ht="28.2" thickBot="1" x14ac:dyDescent="0.35">
      <c r="A195" s="738" t="s">
        <v>190</v>
      </c>
      <c r="B195" s="739"/>
      <c r="C195" s="740"/>
      <c r="D195" s="140" t="s">
        <v>216</v>
      </c>
      <c r="E195" s="141" t="s">
        <v>289</v>
      </c>
      <c r="F195" s="142" t="s">
        <v>288</v>
      </c>
      <c r="G195" s="141" t="s">
        <v>287</v>
      </c>
      <c r="H195" s="143" t="s">
        <v>188</v>
      </c>
    </row>
    <row r="196" spans="1:8" x14ac:dyDescent="0.3">
      <c r="A196" s="646" t="s">
        <v>286</v>
      </c>
      <c r="B196" s="647"/>
      <c r="C196" s="741"/>
      <c r="D196" s="144">
        <f>'[1]Nota II.1.8'!C51</f>
        <v>0</v>
      </c>
      <c r="E196" s="144">
        <f>'[1]Nota II.1.8'!D51</f>
        <v>0</v>
      </c>
      <c r="F196" s="144">
        <f>'[1]Nota II.1.8'!E51</f>
        <v>0</v>
      </c>
      <c r="G196" s="144">
        <f>'[1]Nota II.1.8'!F51</f>
        <v>0</v>
      </c>
      <c r="H196" s="145">
        <f t="shared" ref="H196:H205" si="10">D196+E196-F196-G196</f>
        <v>0</v>
      </c>
    </row>
    <row r="197" spans="1:8" x14ac:dyDescent="0.3">
      <c r="A197" s="742" t="s">
        <v>285</v>
      </c>
      <c r="B197" s="743"/>
      <c r="C197" s="744"/>
      <c r="D197" s="146">
        <f>'[1]Nota II.1.8'!C52</f>
        <v>5790000</v>
      </c>
      <c r="E197" s="146">
        <f>'[1]Nota II.1.8'!D52</f>
        <v>0</v>
      </c>
      <c r="F197" s="146">
        <f>'[1]Nota II.1.8'!E52</f>
        <v>0</v>
      </c>
      <c r="G197" s="146">
        <f>'[1]Nota II.1.8'!F52</f>
        <v>0</v>
      </c>
      <c r="H197" s="147">
        <f t="shared" si="10"/>
        <v>5790000</v>
      </c>
    </row>
    <row r="198" spans="1:8" ht="15" customHeight="1" x14ac:dyDescent="0.3">
      <c r="A198" s="742" t="s">
        <v>284</v>
      </c>
      <c r="B198" s="743"/>
      <c r="C198" s="744"/>
      <c r="D198" s="146">
        <f>'[1]Nota II.1.8'!C53</f>
        <v>212160526</v>
      </c>
      <c r="E198" s="146">
        <f>'[1]Nota II.1.8'!D53</f>
        <v>13915678.800000001</v>
      </c>
      <c r="F198" s="146">
        <f>'[1]Nota II.1.8'!E53</f>
        <v>7018486.4699999997</v>
      </c>
      <c r="G198" s="146">
        <f>'[1]Nota II.1.8'!F53</f>
        <v>19110993.329999998</v>
      </c>
      <c r="H198" s="147">
        <f t="shared" si="10"/>
        <v>199946725</v>
      </c>
    </row>
    <row r="199" spans="1:8" ht="15" customHeight="1" x14ac:dyDescent="0.3">
      <c r="A199" s="742" t="s">
        <v>283</v>
      </c>
      <c r="B199" s="743"/>
      <c r="C199" s="744"/>
      <c r="D199" s="146">
        <f>'[1]Nota II.1.8'!C54</f>
        <v>1678057</v>
      </c>
      <c r="E199" s="146">
        <f>'[1]Nota II.1.8'!D54</f>
        <v>0</v>
      </c>
      <c r="F199" s="146">
        <f>'[1]Nota II.1.8'!E54</f>
        <v>0</v>
      </c>
      <c r="G199" s="146">
        <f>'[1]Nota II.1.8'!F54</f>
        <v>0</v>
      </c>
      <c r="H199" s="147">
        <f t="shared" si="10"/>
        <v>1678057</v>
      </c>
    </row>
    <row r="200" spans="1:8" ht="33" customHeight="1" x14ac:dyDescent="0.3">
      <c r="A200" s="742" t="s">
        <v>385</v>
      </c>
      <c r="B200" s="743"/>
      <c r="C200" s="744"/>
      <c r="D200" s="146">
        <f>'[1]Nota II.1.8'!C55</f>
        <v>3874126484.3600001</v>
      </c>
      <c r="E200" s="146">
        <f>'[1]Nota II.1.8'!D55</f>
        <v>1137726</v>
      </c>
      <c r="F200" s="146">
        <f>'[1]Nota II.1.8'!E55</f>
        <v>0</v>
      </c>
      <c r="G200" s="146">
        <f>'[1]Nota II.1.8'!F55</f>
        <v>3844435970.8600001</v>
      </c>
      <c r="H200" s="147">
        <f t="shared" si="10"/>
        <v>30828239.5</v>
      </c>
    </row>
    <row r="201" spans="1:8" ht="32.4" customHeight="1" x14ac:dyDescent="0.3">
      <c r="A201" s="728" t="s">
        <v>282</v>
      </c>
      <c r="B201" s="729"/>
      <c r="C201" s="730"/>
      <c r="D201" s="146">
        <f>'[1]Nota II.1.8'!C56</f>
        <v>134038848.48999999</v>
      </c>
      <c r="E201" s="146">
        <f>'[1]Nota II.1.8'!D56</f>
        <v>183744770.05000001</v>
      </c>
      <c r="F201" s="146">
        <f>'[1]Nota II.1.8'!E56</f>
        <v>7624213.8600000003</v>
      </c>
      <c r="G201" s="146">
        <f>'[1]Nota II.1.8'!F56</f>
        <v>20421979.640000001</v>
      </c>
      <c r="H201" s="147">
        <f t="shared" si="10"/>
        <v>289737425.04000002</v>
      </c>
    </row>
    <row r="202" spans="1:8" ht="15" customHeight="1" x14ac:dyDescent="0.3">
      <c r="A202" s="728" t="s">
        <v>281</v>
      </c>
      <c r="B202" s="729"/>
      <c r="C202" s="730"/>
      <c r="D202" s="146">
        <f>'[1]Nota II.1.8'!C57</f>
        <v>28157341.059999999</v>
      </c>
      <c r="E202" s="146">
        <f>'[1]Nota II.1.8'!D57</f>
        <v>2692754.88</v>
      </c>
      <c r="F202" s="146">
        <f>'[1]Nota II.1.8'!E57</f>
        <v>4154406.85</v>
      </c>
      <c r="G202" s="146">
        <f>'[1]Nota II.1.8'!F57</f>
        <v>2732732.17</v>
      </c>
      <c r="H202" s="147">
        <f t="shared" si="10"/>
        <v>23962956.919999994</v>
      </c>
    </row>
    <row r="203" spans="1:8" x14ac:dyDescent="0.3">
      <c r="A203" s="728" t="s">
        <v>386</v>
      </c>
      <c r="B203" s="729"/>
      <c r="C203" s="730"/>
      <c r="D203" s="146">
        <f>'[1]Nota II.1.8'!C58</f>
        <v>1124845</v>
      </c>
      <c r="E203" s="146">
        <f>'[1]Nota II.1.8'!D58</f>
        <v>619702</v>
      </c>
      <c r="F203" s="146">
        <f>'[1]Nota II.1.8'!E58</f>
        <v>0</v>
      </c>
      <c r="G203" s="146">
        <f>'[1]Nota II.1.8'!F58</f>
        <v>452494.8</v>
      </c>
      <c r="H203" s="147">
        <f t="shared" si="10"/>
        <v>1292052.2</v>
      </c>
    </row>
    <row r="204" spans="1:8" x14ac:dyDescent="0.3">
      <c r="A204" s="728" t="s">
        <v>280</v>
      </c>
      <c r="B204" s="729"/>
      <c r="C204" s="730"/>
      <c r="D204" s="146">
        <f>'[1]Nota II.1.8'!C59</f>
        <v>49837402.840000004</v>
      </c>
      <c r="E204" s="146">
        <f>'[1]Nota II.1.8'!D59</f>
        <v>30357372.140000001</v>
      </c>
      <c r="F204" s="146">
        <f>'[1]Nota II.1.8'!E59</f>
        <v>147000</v>
      </c>
      <c r="G204" s="146">
        <f>'[1]Nota II.1.8'!F59</f>
        <v>3592221.43</v>
      </c>
      <c r="H204" s="147">
        <f t="shared" si="10"/>
        <v>76455553.549999997</v>
      </c>
    </row>
    <row r="205" spans="1:8" ht="15" customHeight="1" thickBot="1" x14ac:dyDescent="0.35">
      <c r="A205" s="728" t="s">
        <v>279</v>
      </c>
      <c r="B205" s="729"/>
      <c r="C205" s="730"/>
      <c r="D205" s="148">
        <f>'[1]Nota II.1.8'!C60</f>
        <v>913647038.90999997</v>
      </c>
      <c r="E205" s="148">
        <f>'[1]Nota II.1.8'!D60</f>
        <v>122247930.28</v>
      </c>
      <c r="F205" s="148">
        <f>'[1]Nota II.1.8'!E60</f>
        <v>14434412.51</v>
      </c>
      <c r="G205" s="148">
        <f>'[1]Nota II.1.8'!F60</f>
        <v>159518596.83000001</v>
      </c>
      <c r="H205" s="149">
        <f t="shared" si="10"/>
        <v>861941959.8499999</v>
      </c>
    </row>
    <row r="206" spans="1:8" ht="15.75" customHeight="1" thickBot="1" x14ac:dyDescent="0.35">
      <c r="A206" s="446" t="s">
        <v>12</v>
      </c>
      <c r="B206" s="731"/>
      <c r="C206" s="732"/>
      <c r="D206" s="150">
        <f>SUM(D196:D205)</f>
        <v>5220560543.6599998</v>
      </c>
      <c r="E206" s="150">
        <f>SUM(E196:E205)</f>
        <v>354715934.14999998</v>
      </c>
      <c r="F206" s="150">
        <f>SUM(F196:F205)</f>
        <v>33378519.689999998</v>
      </c>
      <c r="G206" s="150">
        <f>SUM(G196:G205)</f>
        <v>4050264989.0599999</v>
      </c>
      <c r="H206" s="151">
        <f>SUM(H196:H205)</f>
        <v>1491632969.0599999</v>
      </c>
    </row>
    <row r="207" spans="1:8" ht="14.4" x14ac:dyDescent="0.3">
      <c r="A207" s="409" t="s">
        <v>278</v>
      </c>
      <c r="B207" s="409"/>
      <c r="C207" s="409"/>
    </row>
    <row r="208" spans="1:8" ht="15" thickBot="1" x14ac:dyDescent="0.35">
      <c r="A208" s="25"/>
      <c r="B208" s="25"/>
      <c r="C208" s="25"/>
    </row>
    <row r="209" spans="1:4" ht="14.4" thickBot="1" x14ac:dyDescent="0.35">
      <c r="A209" s="446" t="s">
        <v>10</v>
      </c>
      <c r="B209" s="447"/>
      <c r="C209" s="152" t="s">
        <v>189</v>
      </c>
      <c r="D209" s="153" t="s">
        <v>192</v>
      </c>
    </row>
    <row r="210" spans="1:4" ht="14.4" thickBot="1" x14ac:dyDescent="0.35">
      <c r="A210" s="446" t="s">
        <v>277</v>
      </c>
      <c r="B210" s="447"/>
      <c r="C210" s="154">
        <f>SUM(C211:C213)</f>
        <v>0</v>
      </c>
      <c r="D210" s="154">
        <f>SUM(D211:D213)</f>
        <v>0</v>
      </c>
    </row>
    <row r="211" spans="1:4" x14ac:dyDescent="0.3">
      <c r="A211" s="440" t="s">
        <v>274</v>
      </c>
      <c r="B211" s="441"/>
      <c r="C211" s="155">
        <f>'[1]Nota II.1.9'!B27</f>
        <v>0</v>
      </c>
      <c r="D211" s="155">
        <f>'[1]Nota II.1.9'!C27</f>
        <v>0</v>
      </c>
    </row>
    <row r="212" spans="1:4" x14ac:dyDescent="0.3">
      <c r="A212" s="442" t="s">
        <v>273</v>
      </c>
      <c r="B212" s="443"/>
      <c r="C212" s="155">
        <f>'[1]Nota II.1.9'!B28</f>
        <v>0</v>
      </c>
      <c r="D212" s="155">
        <f>'[1]Nota II.1.9'!C28</f>
        <v>0</v>
      </c>
    </row>
    <row r="213" spans="1:4" ht="14.4" thickBot="1" x14ac:dyDescent="0.35">
      <c r="A213" s="444" t="s">
        <v>272</v>
      </c>
      <c r="B213" s="445"/>
      <c r="C213" s="155">
        <f>'[1]Nota II.1.9'!B29</f>
        <v>0</v>
      </c>
      <c r="D213" s="155">
        <f>'[1]Nota II.1.9'!C29</f>
        <v>0</v>
      </c>
    </row>
    <row r="214" spans="1:4" ht="26.25" customHeight="1" thickBot="1" x14ac:dyDescent="0.35">
      <c r="A214" s="446" t="s">
        <v>276</v>
      </c>
      <c r="B214" s="447"/>
      <c r="C214" s="156">
        <f>SUM(C215:C217)</f>
        <v>150519.00000000003</v>
      </c>
      <c r="D214" s="154">
        <f>SUM(D215:D217)</f>
        <v>147409.95000000001</v>
      </c>
    </row>
    <row r="215" spans="1:4" x14ac:dyDescent="0.3">
      <c r="A215" s="440" t="s">
        <v>274</v>
      </c>
      <c r="B215" s="441"/>
      <c r="C215" s="155">
        <f>'[1]Nota II.1.9'!B31</f>
        <v>17578.400000000023</v>
      </c>
      <c r="D215" s="155">
        <f>'[1]Nota II.1.9'!C31</f>
        <v>14725.380000000001</v>
      </c>
    </row>
    <row r="216" spans="1:4" x14ac:dyDescent="0.3">
      <c r="A216" s="442" t="s">
        <v>273</v>
      </c>
      <c r="B216" s="443"/>
      <c r="C216" s="155">
        <f>'[1]Nota II.1.9'!B32</f>
        <v>21857.9</v>
      </c>
      <c r="D216" s="155">
        <f>'[1]Nota II.1.9'!C32</f>
        <v>19520.22</v>
      </c>
    </row>
    <row r="217" spans="1:4" ht="14.4" thickBot="1" x14ac:dyDescent="0.35">
      <c r="A217" s="444" t="s">
        <v>272</v>
      </c>
      <c r="B217" s="445"/>
      <c r="C217" s="155">
        <f>'[1]Nota II.1.9'!B33</f>
        <v>111082.7</v>
      </c>
      <c r="D217" s="155">
        <f>'[1]Nota II.1.9'!C33</f>
        <v>113164.35</v>
      </c>
    </row>
    <row r="218" spans="1:4" ht="26.25" customHeight="1" thickBot="1" x14ac:dyDescent="0.35">
      <c r="A218" s="446" t="s">
        <v>275</v>
      </c>
      <c r="B218" s="447"/>
      <c r="C218" s="157">
        <f>SUM(C219:C221)</f>
        <v>88030.86</v>
      </c>
      <c r="D218" s="158">
        <f>SUM(D219:D221)</f>
        <v>241144.87</v>
      </c>
    </row>
    <row r="219" spans="1:4" ht="25.5" customHeight="1" x14ac:dyDescent="0.3">
      <c r="A219" s="440" t="s">
        <v>274</v>
      </c>
      <c r="B219" s="441"/>
      <c r="C219" s="155">
        <f>'[1]Nota II.1.9'!B35</f>
        <v>62305.67</v>
      </c>
      <c r="D219" s="155">
        <f>'[1]Nota II.1.9'!C35</f>
        <v>83982.26</v>
      </c>
    </row>
    <row r="220" spans="1:4" x14ac:dyDescent="0.3">
      <c r="A220" s="442" t="s">
        <v>273</v>
      </c>
      <c r="B220" s="443"/>
      <c r="C220" s="155">
        <f>'[1]Nota II.1.9'!B36</f>
        <v>24686.62</v>
      </c>
      <c r="D220" s="155">
        <f>'[1]Nota II.1.9'!C36</f>
        <v>63829.7</v>
      </c>
    </row>
    <row r="221" spans="1:4" ht="14.4" thickBot="1" x14ac:dyDescent="0.35">
      <c r="A221" s="444" t="s">
        <v>272</v>
      </c>
      <c r="B221" s="445"/>
      <c r="C221" s="155">
        <f>'[1]Nota II.1.9'!B37</f>
        <v>1038.57</v>
      </c>
      <c r="D221" s="155">
        <f>'[1]Nota II.1.9'!C37</f>
        <v>93332.91</v>
      </c>
    </row>
    <row r="222" spans="1:4" ht="14.4" thickBot="1" x14ac:dyDescent="0.35">
      <c r="A222" s="446" t="s">
        <v>12</v>
      </c>
      <c r="B222" s="447"/>
      <c r="C222" s="159">
        <f>C210+C214+C218</f>
        <v>238549.86000000004</v>
      </c>
      <c r="D222" s="159">
        <f>D210+D214+D218</f>
        <v>388554.82</v>
      </c>
    </row>
    <row r="225" spans="1:9" ht="29.25" customHeight="1" x14ac:dyDescent="0.3">
      <c r="A225" s="409" t="s">
        <v>271</v>
      </c>
      <c r="B225" s="409"/>
      <c r="C225" s="409"/>
      <c r="D225" s="410"/>
      <c r="E225" s="410"/>
      <c r="F225" s="410"/>
    </row>
    <row r="226" spans="1:9" x14ac:dyDescent="0.3">
      <c r="A226" s="160"/>
      <c r="B226" s="160"/>
      <c r="C226" s="160"/>
    </row>
    <row r="227" spans="1:9" ht="14.4" x14ac:dyDescent="0.3">
      <c r="A227" s="161" t="s">
        <v>270</v>
      </c>
    </row>
    <row r="230" spans="1:9" ht="14.4" x14ac:dyDescent="0.3">
      <c r="A230" s="737" t="s">
        <v>269</v>
      </c>
      <c r="B230" s="737"/>
      <c r="C230" s="737"/>
      <c r="D230" s="737"/>
      <c r="E230" s="737"/>
    </row>
    <row r="231" spans="1:9" x14ac:dyDescent="0.3">
      <c r="A231" s="162"/>
      <c r="B231" s="163"/>
      <c r="C231" s="163"/>
      <c r="D231" s="163"/>
      <c r="E231" s="163"/>
    </row>
    <row r="232" spans="1:9" ht="14.4" x14ac:dyDescent="0.3">
      <c r="A232" s="161" t="s">
        <v>268</v>
      </c>
    </row>
    <row r="233" spans="1:9" ht="14.4" x14ac:dyDescent="0.3">
      <c r="A233" s="409" t="s">
        <v>267</v>
      </c>
      <c r="B233" s="409"/>
      <c r="C233" s="409"/>
      <c r="D233" s="410"/>
      <c r="E233" s="410"/>
      <c r="F233" s="410"/>
      <c r="G233" s="410"/>
      <c r="H233" s="410"/>
      <c r="I233" s="410"/>
    </row>
    <row r="234" spans="1:9" ht="14.4" thickBot="1" x14ac:dyDescent="0.35">
      <c r="A234" s="164"/>
      <c r="G234" s="115"/>
    </row>
    <row r="235" spans="1:9" ht="33.75" customHeight="1" thickBot="1" x14ac:dyDescent="0.35">
      <c r="A235" s="411" t="s">
        <v>266</v>
      </c>
      <c r="B235" s="422"/>
      <c r="C235" s="107" t="s">
        <v>216</v>
      </c>
      <c r="D235" s="165" t="s">
        <v>192</v>
      </c>
      <c r="E235" s="747" t="s">
        <v>265</v>
      </c>
      <c r="F235" s="748"/>
      <c r="G235" s="749"/>
      <c r="H235" s="749"/>
      <c r="I235" s="750"/>
    </row>
    <row r="236" spans="1:9" ht="82.5" customHeight="1" x14ac:dyDescent="0.3">
      <c r="A236" s="745" t="s">
        <v>264</v>
      </c>
      <c r="B236" s="746"/>
      <c r="C236" s="166">
        <f>'[1]Nota II.1.12a'!B26</f>
        <v>37351171.490000002</v>
      </c>
      <c r="D236" s="166">
        <f>'[1]Nota II.1.12a'!C26</f>
        <v>540476267.74000001</v>
      </c>
      <c r="E236" s="715" t="s">
        <v>263</v>
      </c>
      <c r="F236" s="716"/>
      <c r="G236" s="716"/>
      <c r="H236" s="716"/>
      <c r="I236" s="717"/>
    </row>
    <row r="237" spans="1:9" ht="14.25" customHeight="1" x14ac:dyDescent="0.3">
      <c r="A237" s="724" t="s">
        <v>387</v>
      </c>
      <c r="B237" s="725"/>
      <c r="C237" s="167">
        <f>'[1]Nota II.1.12a'!B27</f>
        <v>0</v>
      </c>
      <c r="D237" s="167">
        <f>'[1]Nota II.1.12a'!C27</f>
        <v>0</v>
      </c>
      <c r="E237" s="718"/>
      <c r="F237" s="719"/>
      <c r="G237" s="719"/>
      <c r="H237" s="719"/>
      <c r="I237" s="720"/>
    </row>
    <row r="238" spans="1:9" ht="15" customHeight="1" x14ac:dyDescent="0.3">
      <c r="A238" s="733" t="s">
        <v>262</v>
      </c>
      <c r="B238" s="734"/>
      <c r="C238" s="167">
        <f>'[1]Nota II.1.12a'!B28</f>
        <v>0</v>
      </c>
      <c r="D238" s="167">
        <f>'[1]Nota II.1.12a'!C28</f>
        <v>0</v>
      </c>
      <c r="E238" s="721"/>
      <c r="F238" s="722"/>
      <c r="G238" s="722"/>
      <c r="H238" s="722"/>
      <c r="I238" s="723"/>
    </row>
    <row r="239" spans="1:9" ht="14.25" customHeight="1" x14ac:dyDescent="0.3">
      <c r="A239" s="735" t="s">
        <v>261</v>
      </c>
      <c r="B239" s="736"/>
      <c r="C239" s="167">
        <f>'[1]Nota II.1.12a'!B29</f>
        <v>0</v>
      </c>
      <c r="D239" s="167">
        <f>'[1]Nota II.1.12a'!C29</f>
        <v>0</v>
      </c>
      <c r="E239" s="718"/>
      <c r="F239" s="719"/>
      <c r="G239" s="719"/>
      <c r="H239" s="719"/>
      <c r="I239" s="720"/>
    </row>
    <row r="240" spans="1:9" ht="14.25" customHeight="1" x14ac:dyDescent="0.3">
      <c r="A240" s="724" t="s">
        <v>260</v>
      </c>
      <c r="B240" s="725"/>
      <c r="C240" s="167">
        <f>'[1]Nota II.1.12a'!B30</f>
        <v>0</v>
      </c>
      <c r="D240" s="167">
        <f>'[1]Nota II.1.12a'!C30</f>
        <v>0</v>
      </c>
      <c r="E240" s="718"/>
      <c r="F240" s="719"/>
      <c r="G240" s="719"/>
      <c r="H240" s="719"/>
      <c r="I240" s="720"/>
    </row>
    <row r="241" spans="1:9" ht="14.25" customHeight="1" x14ac:dyDescent="0.3">
      <c r="A241" s="724" t="s">
        <v>259</v>
      </c>
      <c r="B241" s="725"/>
      <c r="C241" s="167">
        <f>'[1]Nota II.1.12a'!B31</f>
        <v>0</v>
      </c>
      <c r="D241" s="167">
        <f>'[1]Nota II.1.12a'!C31</f>
        <v>0</v>
      </c>
      <c r="E241" s="718"/>
      <c r="F241" s="719"/>
      <c r="G241" s="719"/>
      <c r="H241" s="719"/>
      <c r="I241" s="720"/>
    </row>
    <row r="242" spans="1:9" ht="14.25" customHeight="1" x14ac:dyDescent="0.3">
      <c r="A242" s="724" t="s">
        <v>258</v>
      </c>
      <c r="B242" s="725"/>
      <c r="C242" s="167">
        <f>'[1]Nota II.1.12a'!B32</f>
        <v>0</v>
      </c>
      <c r="D242" s="167">
        <f>'[1]Nota II.1.12a'!C32</f>
        <v>0</v>
      </c>
      <c r="E242" s="718"/>
      <c r="F242" s="719"/>
      <c r="G242" s="719"/>
      <c r="H242" s="719"/>
      <c r="I242" s="720"/>
    </row>
    <row r="243" spans="1:9" x14ac:dyDescent="0.3">
      <c r="A243" s="724" t="s">
        <v>257</v>
      </c>
      <c r="B243" s="725"/>
      <c r="C243" s="167">
        <f>'[1]Nota II.1.12a'!B33</f>
        <v>0</v>
      </c>
      <c r="D243" s="167">
        <f>'[1]Nota II.1.12a'!C33</f>
        <v>0</v>
      </c>
      <c r="E243" s="718"/>
      <c r="F243" s="719"/>
      <c r="G243" s="719"/>
      <c r="H243" s="719"/>
      <c r="I243" s="720"/>
    </row>
    <row r="244" spans="1:9" ht="15.75" customHeight="1" thickBot="1" x14ac:dyDescent="0.35">
      <c r="A244" s="726" t="s">
        <v>105</v>
      </c>
      <c r="B244" s="727"/>
      <c r="C244" s="168">
        <f>'[1]Nota II.1.12a'!B34</f>
        <v>0</v>
      </c>
      <c r="D244" s="168">
        <f>'[1]Nota II.1.12a'!C34</f>
        <v>0</v>
      </c>
      <c r="E244" s="712"/>
      <c r="F244" s="713"/>
      <c r="G244" s="713"/>
      <c r="H244" s="713"/>
      <c r="I244" s="714"/>
    </row>
    <row r="245" spans="1:9" ht="15.75" customHeight="1" thickBot="1" x14ac:dyDescent="0.35">
      <c r="A245" s="461" t="s">
        <v>12</v>
      </c>
      <c r="B245" s="462"/>
      <c r="C245" s="169">
        <f>C236+C237+C239+C243</f>
        <v>37351171.490000002</v>
      </c>
      <c r="D245" s="170">
        <f>D236+D237+D239+D243</f>
        <v>540476267.74000001</v>
      </c>
      <c r="E245" s="698"/>
      <c r="F245" s="699"/>
      <c r="G245" s="699"/>
      <c r="H245" s="699"/>
      <c r="I245" s="700"/>
    </row>
    <row r="246" spans="1:9" s="173" customFormat="1" x14ac:dyDescent="0.3">
      <c r="A246" s="171"/>
      <c r="B246" s="171"/>
      <c r="C246" s="172"/>
      <c r="D246" s="172"/>
      <c r="E246" s="172"/>
    </row>
    <row r="247" spans="1:9" s="173" customFormat="1" x14ac:dyDescent="0.3">
      <c r="A247" s="171"/>
      <c r="B247" s="171"/>
      <c r="C247" s="172"/>
      <c r="D247" s="172"/>
      <c r="E247" s="172"/>
    </row>
    <row r="248" spans="1:9" ht="14.4" x14ac:dyDescent="0.3">
      <c r="A248" s="460" t="s">
        <v>256</v>
      </c>
      <c r="B248" s="460"/>
      <c r="C248" s="460"/>
      <c r="D248" s="460"/>
    </row>
    <row r="249" spans="1:9" ht="14.4" thickBot="1" x14ac:dyDescent="0.35">
      <c r="A249" s="137"/>
      <c r="B249" s="138"/>
      <c r="C249" s="139"/>
      <c r="D249" s="139"/>
    </row>
    <row r="250" spans="1:9" ht="15" thickBot="1" x14ac:dyDescent="0.35">
      <c r="A250" s="463" t="s">
        <v>190</v>
      </c>
      <c r="B250" s="464"/>
      <c r="C250" s="174" t="s">
        <v>216</v>
      </c>
      <c r="D250" s="153" t="s">
        <v>188</v>
      </c>
    </row>
    <row r="251" spans="1:9" ht="32.25" hidden="1" customHeight="1" x14ac:dyDescent="0.3">
      <c r="A251" s="465" t="s">
        <v>255</v>
      </c>
      <c r="B251" s="466"/>
      <c r="C251" s="175">
        <f>'[1]Nota II.1.12b'!C47</f>
        <v>0</v>
      </c>
      <c r="D251" s="176">
        <f>'[1]Nota II.1.12b'!D47</f>
        <v>0</v>
      </c>
    </row>
    <row r="252" spans="1:9" ht="14.4" x14ac:dyDescent="0.3">
      <c r="A252" s="467" t="s">
        <v>254</v>
      </c>
      <c r="B252" s="468"/>
      <c r="C252" s="177">
        <f>'[1]Nota II.1.12b'!C48</f>
        <v>10000</v>
      </c>
      <c r="D252" s="178">
        <f>'[1]Nota II.1.12b'!D48</f>
        <v>10000</v>
      </c>
    </row>
    <row r="253" spans="1:9" ht="14.4" hidden="1" x14ac:dyDescent="0.3">
      <c r="A253" s="467" t="s">
        <v>253</v>
      </c>
      <c r="B253" s="468"/>
      <c r="C253" s="177">
        <f>'[1]Nota II.1.12b'!C49</f>
        <v>0</v>
      </c>
      <c r="D253" s="178">
        <f>'[1]Nota II.1.12b'!D49</f>
        <v>0</v>
      </c>
    </row>
    <row r="254" spans="1:9" ht="25.5" customHeight="1" x14ac:dyDescent="0.3">
      <c r="A254" s="467" t="s">
        <v>252</v>
      </c>
      <c r="B254" s="468"/>
      <c r="C254" s="177">
        <f>'[1]Nota II.1.12b'!C50</f>
        <v>2861655820</v>
      </c>
      <c r="D254" s="178">
        <f>'[1]Nota II.1.12b'!D50</f>
        <v>2861073498</v>
      </c>
    </row>
    <row r="255" spans="1:9" ht="27" customHeight="1" x14ac:dyDescent="0.3">
      <c r="A255" s="467" t="s">
        <v>251</v>
      </c>
      <c r="B255" s="468"/>
      <c r="C255" s="177">
        <f>'[1]Nota II.1.12b'!C51</f>
        <v>0</v>
      </c>
      <c r="D255" s="178">
        <f>'[1]Nota II.1.12b'!D51</f>
        <v>0</v>
      </c>
    </row>
    <row r="256" spans="1:9" ht="14.4" x14ac:dyDescent="0.3">
      <c r="A256" s="473" t="s">
        <v>250</v>
      </c>
      <c r="B256" s="468"/>
      <c r="C256" s="177">
        <f>'[1]Nota II.1.12b'!C52</f>
        <v>0</v>
      </c>
      <c r="D256" s="178">
        <f>'[1]Nota II.1.12b'!D52</f>
        <v>0</v>
      </c>
    </row>
    <row r="257" spans="1:8" ht="29.25" customHeight="1" x14ac:dyDescent="0.3">
      <c r="A257" s="473" t="s">
        <v>249</v>
      </c>
      <c r="B257" s="468"/>
      <c r="C257" s="177">
        <f>'[1]Nota II.1.12b'!C53</f>
        <v>141721.16</v>
      </c>
      <c r="D257" s="178">
        <f>'[1]Nota II.1.12b'!D53</f>
        <v>111939.48</v>
      </c>
    </row>
    <row r="258" spans="1:8" ht="25.5" customHeight="1" x14ac:dyDescent="0.3">
      <c r="A258" s="473" t="s">
        <v>248</v>
      </c>
      <c r="B258" s="468"/>
      <c r="C258" s="177">
        <f>'[1]Nota II.1.12b'!C54</f>
        <v>381474</v>
      </c>
      <c r="D258" s="178">
        <f>'[1]Nota II.1.12b'!D54</f>
        <v>170969</v>
      </c>
    </row>
    <row r="259" spans="1:8" x14ac:dyDescent="0.3">
      <c r="A259" s="473" t="s">
        <v>247</v>
      </c>
      <c r="B259" s="474"/>
      <c r="C259" s="179">
        <v>6330455.1100000003</v>
      </c>
      <c r="D259" s="180">
        <v>8176835.3899999997</v>
      </c>
    </row>
    <row r="260" spans="1:8" ht="15" thickBot="1" x14ac:dyDescent="0.35">
      <c r="A260" s="471" t="s">
        <v>246</v>
      </c>
      <c r="B260" s="472"/>
      <c r="C260" s="181">
        <f>'[1]Nota II.1.12b'!C55-6330455.11</f>
        <v>329439621.58999997</v>
      </c>
      <c r="D260" s="182">
        <f>'[1]Nota II.1.12b'!D55-8176835.39</f>
        <v>358409654.43000001</v>
      </c>
    </row>
    <row r="261" spans="1:8" ht="15" thickBot="1" x14ac:dyDescent="0.35">
      <c r="A261" s="446" t="s">
        <v>12</v>
      </c>
      <c r="B261" s="469"/>
      <c r="C261" s="158">
        <f>SUM(C251:C260)</f>
        <v>3197959091.8600001</v>
      </c>
      <c r="D261" s="158">
        <f>SUM(D251:D260)</f>
        <v>3227952896.2999997</v>
      </c>
    </row>
    <row r="262" spans="1:8" ht="14.4" x14ac:dyDescent="0.3">
      <c r="A262" s="470" t="s">
        <v>245</v>
      </c>
      <c r="B262" s="470"/>
      <c r="C262" s="470"/>
    </row>
    <row r="263" spans="1:8" ht="16.2" thickBot="1" x14ac:dyDescent="0.35">
      <c r="A263" s="183"/>
      <c r="B263" s="139"/>
      <c r="C263" s="139"/>
    </row>
    <row r="264" spans="1:8" ht="15" thickBot="1" x14ac:dyDescent="0.35">
      <c r="A264" s="446" t="s">
        <v>244</v>
      </c>
      <c r="B264" s="475"/>
      <c r="C264" s="184" t="s">
        <v>189</v>
      </c>
      <c r="D264" s="185" t="s">
        <v>192</v>
      </c>
      <c r="G264" s="476"/>
      <c r="H264" s="476"/>
    </row>
    <row r="265" spans="1:8" ht="14.4" thickBot="1" x14ac:dyDescent="0.35">
      <c r="A265" s="477" t="s">
        <v>243</v>
      </c>
      <c r="B265" s="478"/>
      <c r="C265" s="169">
        <f>SUM(C266:C275)</f>
        <v>365282.33999999997</v>
      </c>
      <c r="D265" s="187">
        <f>SUM(D266:D275)</f>
        <v>771527.14</v>
      </c>
      <c r="G265" s="476"/>
      <c r="H265" s="476"/>
    </row>
    <row r="266" spans="1:8" ht="55.5" customHeight="1" x14ac:dyDescent="0.3">
      <c r="A266" s="448" t="s">
        <v>240</v>
      </c>
      <c r="B266" s="450"/>
      <c r="C266" s="188">
        <f>'[1]Nota II.1.13a'!B42</f>
        <v>0</v>
      </c>
      <c r="D266" s="188">
        <f>'[1]Nota II.1.13a'!C42</f>
        <v>0</v>
      </c>
      <c r="G266" s="476"/>
      <c r="H266" s="476"/>
    </row>
    <row r="267" spans="1:8" hidden="1" x14ac:dyDescent="0.3">
      <c r="A267" s="479" t="s">
        <v>239</v>
      </c>
      <c r="B267" s="480"/>
      <c r="C267" s="189">
        <f>'[1]Nota II.1.13a'!B43</f>
        <v>0</v>
      </c>
      <c r="D267" s="189">
        <f>'[1]Nota II.1.13a'!C43</f>
        <v>0</v>
      </c>
    </row>
    <row r="268" spans="1:8" x14ac:dyDescent="0.3">
      <c r="A268" s="481" t="s">
        <v>238</v>
      </c>
      <c r="B268" s="482"/>
      <c r="C268" s="189">
        <f>'[1]Nota II.1.13a'!B44</f>
        <v>74472.479999999996</v>
      </c>
      <c r="D268" s="189">
        <f>'[1]Nota II.1.13a'!C44</f>
        <v>148958.04999999999</v>
      </c>
    </row>
    <row r="269" spans="1:8" hidden="1" x14ac:dyDescent="0.3">
      <c r="A269" s="483" t="s">
        <v>237</v>
      </c>
      <c r="B269" s="484"/>
      <c r="C269" s="189">
        <f>'[1]Nota II.1.13a'!B45</f>
        <v>0</v>
      </c>
      <c r="D269" s="189">
        <f>'[1]Nota II.1.13a'!C45</f>
        <v>0</v>
      </c>
    </row>
    <row r="270" spans="1:8" ht="32.25" customHeight="1" x14ac:dyDescent="0.3">
      <c r="A270" s="483" t="s">
        <v>236</v>
      </c>
      <c r="B270" s="484"/>
      <c r="C270" s="189">
        <f>'[1]Nota II.1.13a'!B46</f>
        <v>50611.92</v>
      </c>
      <c r="D270" s="189">
        <f>'[1]Nota II.1.13a'!C46</f>
        <v>415239.57</v>
      </c>
    </row>
    <row r="271" spans="1:8" x14ac:dyDescent="0.3">
      <c r="A271" s="485" t="s">
        <v>235</v>
      </c>
      <c r="B271" s="486"/>
      <c r="C271" s="189">
        <f>'[1]Nota II.1.13a'!B47</f>
        <v>647.74</v>
      </c>
      <c r="D271" s="189">
        <f>'[1]Nota II.1.13a'!C47</f>
        <v>328.72</v>
      </c>
    </row>
    <row r="272" spans="1:8" x14ac:dyDescent="0.3">
      <c r="A272" s="485" t="s">
        <v>234</v>
      </c>
      <c r="B272" s="486"/>
      <c r="C272" s="189">
        <f>'[1]Nota II.1.13a'!B48</f>
        <v>6501.07</v>
      </c>
      <c r="D272" s="189">
        <f>'[1]Nota II.1.13a'!C48</f>
        <v>3098.88</v>
      </c>
    </row>
    <row r="273" spans="1:5" hidden="1" x14ac:dyDescent="0.3">
      <c r="A273" s="481" t="s">
        <v>242</v>
      </c>
      <c r="B273" s="482"/>
      <c r="C273" s="189">
        <f>'[1]Nota II.1.13a'!B49</f>
        <v>0</v>
      </c>
      <c r="D273" s="189">
        <f>'[1]Nota II.1.13a'!C49</f>
        <v>0</v>
      </c>
    </row>
    <row r="274" spans="1:5" hidden="1" x14ac:dyDescent="0.3">
      <c r="A274" s="485" t="s">
        <v>232</v>
      </c>
      <c r="B274" s="486"/>
      <c r="C274" s="189">
        <f>'[1]Nota II.1.13a'!B50</f>
        <v>0</v>
      </c>
      <c r="D274" s="189">
        <f>'[1]Nota II.1.13a'!C50</f>
        <v>0</v>
      </c>
    </row>
    <row r="275" spans="1:5" ht="14.4" thickBot="1" x14ac:dyDescent="0.35">
      <c r="A275" s="487" t="s">
        <v>105</v>
      </c>
      <c r="B275" s="488"/>
      <c r="C275" s="190">
        <f>'[1]Nota II.1.13a'!B51</f>
        <v>233049.13</v>
      </c>
      <c r="D275" s="190">
        <f>'[1]Nota II.1.13a'!C51</f>
        <v>203901.92</v>
      </c>
    </row>
    <row r="276" spans="1:5" ht="14.4" thickBot="1" x14ac:dyDescent="0.35">
      <c r="A276" s="477" t="s">
        <v>241</v>
      </c>
      <c r="B276" s="478"/>
      <c r="C276" s="169">
        <f>SUM(C277:C286)</f>
        <v>31369109.190000005</v>
      </c>
      <c r="D276" s="170">
        <f>SUM(D277:D286)</f>
        <v>38616860.610000007</v>
      </c>
    </row>
    <row r="277" spans="1:5" ht="59.25" customHeight="1" x14ac:dyDescent="0.3">
      <c r="A277" s="448" t="s">
        <v>240</v>
      </c>
      <c r="B277" s="450"/>
      <c r="C277" s="188">
        <f>'[1]Nota II.1.13a'!B53</f>
        <v>0</v>
      </c>
      <c r="D277" s="188">
        <f>'[1]Nota II.1.13a'!C53</f>
        <v>0</v>
      </c>
    </row>
    <row r="278" spans="1:5" x14ac:dyDescent="0.3">
      <c r="A278" s="479" t="s">
        <v>239</v>
      </c>
      <c r="B278" s="480"/>
      <c r="C278" s="189">
        <f>'[1]Nota II.1.13a'!B54</f>
        <v>2782359.09</v>
      </c>
      <c r="D278" s="189">
        <f>'[1]Nota II.1.13a'!C54</f>
        <v>4910258.95</v>
      </c>
    </row>
    <row r="279" spans="1:5" x14ac:dyDescent="0.3">
      <c r="A279" s="481" t="s">
        <v>238</v>
      </c>
      <c r="B279" s="482"/>
      <c r="C279" s="189">
        <f>'[1]Nota II.1.13a'!B55</f>
        <v>22941.7</v>
      </c>
      <c r="D279" s="189">
        <f>'[1]Nota II.1.13a'!C55</f>
        <v>30179.47</v>
      </c>
    </row>
    <row r="280" spans="1:5" hidden="1" x14ac:dyDescent="0.3">
      <c r="A280" s="483" t="s">
        <v>237</v>
      </c>
      <c r="B280" s="484"/>
      <c r="C280" s="189">
        <f>'[1]Nota II.1.13a'!B56</f>
        <v>0</v>
      </c>
      <c r="D280" s="189">
        <f>'[1]Nota II.1.13a'!C56</f>
        <v>0</v>
      </c>
    </row>
    <row r="281" spans="1:5" ht="24.75" customHeight="1" x14ac:dyDescent="0.3">
      <c r="A281" s="483" t="s">
        <v>236</v>
      </c>
      <c r="B281" s="484"/>
      <c r="C281" s="189">
        <f>'[1]Nota II.1.13a'!B57</f>
        <v>13689162.470000001</v>
      </c>
      <c r="D281" s="189">
        <f>'[1]Nota II.1.13a'!C57</f>
        <v>19305818.780000001</v>
      </c>
    </row>
    <row r="282" spans="1:5" x14ac:dyDescent="0.3">
      <c r="A282" s="483" t="s">
        <v>235</v>
      </c>
      <c r="B282" s="484"/>
      <c r="C282" s="189">
        <f>'[1]Nota II.1.13a'!B58</f>
        <v>33000.720000000001</v>
      </c>
      <c r="D282" s="189">
        <f>'[1]Nota II.1.13a'!C58</f>
        <v>20100.54</v>
      </c>
    </row>
    <row r="283" spans="1:5" x14ac:dyDescent="0.3">
      <c r="A283" s="485" t="s">
        <v>234</v>
      </c>
      <c r="B283" s="486"/>
      <c r="C283" s="189">
        <f>'[1]Nota II.1.13a'!B59</f>
        <v>13700439.32</v>
      </c>
      <c r="D283" s="189">
        <f>'[1]Nota II.1.13a'!C59</f>
        <v>14003464.35</v>
      </c>
    </row>
    <row r="284" spans="1:5" x14ac:dyDescent="0.3">
      <c r="A284" s="485" t="s">
        <v>233</v>
      </c>
      <c r="B284" s="486"/>
      <c r="C284" s="189">
        <f>'[1]Nota II.1.13a'!B60</f>
        <v>102383.82</v>
      </c>
      <c r="D284" s="189">
        <f>'[1]Nota II.1.13a'!C60</f>
        <v>110757.5</v>
      </c>
    </row>
    <row r="285" spans="1:5" hidden="1" x14ac:dyDescent="0.3">
      <c r="A285" s="485" t="s">
        <v>232</v>
      </c>
      <c r="B285" s="486"/>
      <c r="C285" s="189">
        <f>'[1]Nota II.1.13a'!B61</f>
        <v>0</v>
      </c>
      <c r="D285" s="189">
        <f>'[1]Nota II.1.13a'!C61</f>
        <v>0</v>
      </c>
    </row>
    <row r="286" spans="1:5" ht="63.75" customHeight="1" thickBot="1" x14ac:dyDescent="0.35">
      <c r="A286" s="489" t="s">
        <v>231</v>
      </c>
      <c r="B286" s="490"/>
      <c r="C286" s="190">
        <f>'[1]Nota II.1.13a'!B62</f>
        <v>1038822.07</v>
      </c>
      <c r="D286" s="190">
        <f>'[1]Nota II.1.13a'!C62</f>
        <v>236281.02</v>
      </c>
    </row>
    <row r="287" spans="1:5" ht="14.4" thickBot="1" x14ac:dyDescent="0.35">
      <c r="A287" s="491" t="s">
        <v>12</v>
      </c>
      <c r="B287" s="492"/>
      <c r="C287" s="136">
        <f>C265+C276</f>
        <v>31734391.530000005</v>
      </c>
      <c r="D287" s="134">
        <f>D265+D276</f>
        <v>39388387.750000007</v>
      </c>
    </row>
    <row r="288" spans="1:5" ht="27" customHeight="1" x14ac:dyDescent="0.3">
      <c r="A288" s="493" t="s">
        <v>230</v>
      </c>
      <c r="B288" s="493"/>
      <c r="C288" s="493"/>
      <c r="D288" s="384"/>
      <c r="E288" s="384"/>
    </row>
    <row r="289" spans="1:4" ht="15" thickBot="1" x14ac:dyDescent="0.35">
      <c r="A289" s="139"/>
      <c r="B289" s="139"/>
      <c r="C289" s="139"/>
      <c r="D289" s="25"/>
    </row>
    <row r="290" spans="1:4" ht="14.4" thickBot="1" x14ac:dyDescent="0.35">
      <c r="A290" s="494" t="s">
        <v>229</v>
      </c>
      <c r="B290" s="495"/>
      <c r="C290" s="191" t="s">
        <v>189</v>
      </c>
      <c r="D290" s="153" t="s">
        <v>188</v>
      </c>
    </row>
    <row r="291" spans="1:4" x14ac:dyDescent="0.3">
      <c r="A291" s="496" t="s">
        <v>228</v>
      </c>
      <c r="B291" s="497"/>
      <c r="C291" s="192">
        <f>SUM(C292:C298)</f>
        <v>141976569.80000001</v>
      </c>
      <c r="D291" s="192">
        <f>SUM(D292:D298)</f>
        <v>116132811.10999998</v>
      </c>
    </row>
    <row r="292" spans="1:4" x14ac:dyDescent="0.3">
      <c r="A292" s="498" t="s">
        <v>227</v>
      </c>
      <c r="B292" s="499"/>
      <c r="C292" s="193">
        <f>'[1]Nota II.1.13b'!B62</f>
        <v>101236666.84999999</v>
      </c>
      <c r="D292" s="193">
        <f>'[1]Nota II.1.13b'!C62</f>
        <v>104996536.53</v>
      </c>
    </row>
    <row r="293" spans="1:4" x14ac:dyDescent="0.3">
      <c r="A293" s="498" t="s">
        <v>226</v>
      </c>
      <c r="B293" s="499"/>
      <c r="C293" s="193">
        <f>'[1]Nota II.1.13b'!B63</f>
        <v>4723024.62</v>
      </c>
      <c r="D293" s="193">
        <f>'[1]Nota II.1.13b'!C63</f>
        <v>0</v>
      </c>
    </row>
    <row r="294" spans="1:4" ht="27.75" customHeight="1" x14ac:dyDescent="0.3">
      <c r="A294" s="500" t="s">
        <v>225</v>
      </c>
      <c r="B294" s="501"/>
      <c r="C294" s="193">
        <f>'[1]Nota II.1.13b'!B64</f>
        <v>14733729.68</v>
      </c>
      <c r="D294" s="193">
        <f>'[1]Nota II.1.13b'!C64</f>
        <v>9589002.0199999996</v>
      </c>
    </row>
    <row r="295" spans="1:4" x14ac:dyDescent="0.3">
      <c r="A295" s="500" t="s">
        <v>224</v>
      </c>
      <c r="B295" s="501"/>
      <c r="C295" s="193">
        <f>'[1]Nota II.1.13b'!B65</f>
        <v>816385.42</v>
      </c>
      <c r="D295" s="193">
        <f>'[1]Nota II.1.13b'!C65</f>
        <v>910999.24</v>
      </c>
    </row>
    <row r="296" spans="1:4" ht="17.25" customHeight="1" x14ac:dyDescent="0.3">
      <c r="A296" s="500" t="s">
        <v>223</v>
      </c>
      <c r="B296" s="501"/>
      <c r="C296" s="193">
        <f>'[1]Nota II.1.13b'!B66</f>
        <v>297476.03000000003</v>
      </c>
      <c r="D296" s="193">
        <f>'[1]Nota II.1.13b'!C66</f>
        <v>132056.22</v>
      </c>
    </row>
    <row r="297" spans="1:4" ht="16.5" customHeight="1" x14ac:dyDescent="0.3">
      <c r="A297" s="500" t="s">
        <v>222</v>
      </c>
      <c r="B297" s="501"/>
      <c r="C297" s="193">
        <f>'[1]Nota II.1.13b'!B67</f>
        <v>0</v>
      </c>
      <c r="D297" s="193">
        <f>'[1]Nota II.1.13b'!C67</f>
        <v>0</v>
      </c>
    </row>
    <row r="298" spans="1:4" x14ac:dyDescent="0.3">
      <c r="A298" s="500" t="s">
        <v>45</v>
      </c>
      <c r="B298" s="501"/>
      <c r="C298" s="193">
        <f>'[1]Nota II.1.13b'!B68</f>
        <v>20169287.199999999</v>
      </c>
      <c r="D298" s="193">
        <f>'[1]Nota II.1.13b'!C68</f>
        <v>504217.1</v>
      </c>
    </row>
    <row r="299" spans="1:4" ht="14.4" thickBot="1" x14ac:dyDescent="0.35">
      <c r="A299" s="502" t="s">
        <v>221</v>
      </c>
      <c r="B299" s="503"/>
      <c r="C299" s="192">
        <f>C300+C301+C303</f>
        <v>0</v>
      </c>
      <c r="D299" s="194">
        <f>D300+D301+D303</f>
        <v>0</v>
      </c>
    </row>
    <row r="300" spans="1:4" ht="14.4" hidden="1" thickBot="1" x14ac:dyDescent="0.35">
      <c r="A300" s="504" t="s">
        <v>220</v>
      </c>
      <c r="B300" s="505"/>
      <c r="C300" s="193">
        <f>'[1]Nota II.1.13b'!B70</f>
        <v>0</v>
      </c>
      <c r="D300" s="193">
        <f>'[1]Nota II.1.13b'!C70</f>
        <v>0</v>
      </c>
    </row>
    <row r="301" spans="1:4" ht="14.4" hidden="1" thickBot="1" x14ac:dyDescent="0.35">
      <c r="A301" s="504" t="s">
        <v>219</v>
      </c>
      <c r="B301" s="505"/>
      <c r="C301" s="193">
        <f>'[1]Nota II.1.13b'!B71</f>
        <v>0</v>
      </c>
      <c r="D301" s="193">
        <f>'[1]Nota II.1.13b'!C71</f>
        <v>0</v>
      </c>
    </row>
    <row r="302" spans="1:4" ht="14.4" hidden="1" thickBot="1" x14ac:dyDescent="0.35">
      <c r="A302" s="504" t="s">
        <v>218</v>
      </c>
      <c r="B302" s="505"/>
      <c r="C302" s="193">
        <f>'[1]Nota II.1.13b'!B72</f>
        <v>0</v>
      </c>
      <c r="D302" s="193">
        <f>'[1]Nota II.1.13b'!C72</f>
        <v>0</v>
      </c>
    </row>
    <row r="303" spans="1:4" ht="14.4" hidden="1" thickBot="1" x14ac:dyDescent="0.35">
      <c r="A303" s="506" t="s">
        <v>45</v>
      </c>
      <c r="B303" s="507"/>
      <c r="C303" s="193">
        <f>'[1]Nota II.1.13b'!B73</f>
        <v>0</v>
      </c>
      <c r="D303" s="193">
        <f>'[1]Nota II.1.13b'!C73</f>
        <v>0</v>
      </c>
    </row>
    <row r="304" spans="1:4" ht="14.4" thickBot="1" x14ac:dyDescent="0.35">
      <c r="A304" s="491" t="s">
        <v>12</v>
      </c>
      <c r="B304" s="492"/>
      <c r="C304" s="195">
        <f>C291+C299</f>
        <v>141976569.80000001</v>
      </c>
      <c r="D304" s="195">
        <f>D291+D299</f>
        <v>116132811.10999998</v>
      </c>
    </row>
    <row r="307" spans="1:9" ht="26.25" customHeight="1" x14ac:dyDescent="0.3">
      <c r="A307" s="508" t="s">
        <v>217</v>
      </c>
      <c r="B307" s="424"/>
      <c r="C307" s="424"/>
      <c r="D307" s="424"/>
    </row>
    <row r="308" spans="1:9" ht="14.4" thickBot="1" x14ac:dyDescent="0.35">
      <c r="B308" s="196"/>
    </row>
    <row r="309" spans="1:9" ht="14.4" thickBot="1" x14ac:dyDescent="0.35">
      <c r="A309" s="509"/>
      <c r="B309" s="510"/>
      <c r="C309" s="197" t="s">
        <v>216</v>
      </c>
      <c r="D309" s="165" t="s">
        <v>192</v>
      </c>
    </row>
    <row r="310" spans="1:9" ht="14.4" thickBot="1" x14ac:dyDescent="0.35">
      <c r="A310" s="511" t="s">
        <v>215</v>
      </c>
      <c r="B310" s="512"/>
      <c r="C310" s="198">
        <f>'[1]Nota II.1.14'!C19</f>
        <v>222440180.53</v>
      </c>
      <c r="D310" s="198">
        <f>'[1]Nota II.1.14'!D19</f>
        <v>210903390.72999999</v>
      </c>
    </row>
    <row r="311" spans="1:9" ht="14.4" thickBot="1" x14ac:dyDescent="0.35">
      <c r="A311" s="477" t="s">
        <v>12</v>
      </c>
      <c r="B311" s="478"/>
      <c r="C311" s="170">
        <f>SUM(C310:C310)</f>
        <v>222440180.53</v>
      </c>
      <c r="D311" s="170">
        <f>SUM(D310:D310)</f>
        <v>210903390.72999999</v>
      </c>
    </row>
    <row r="314" spans="1:9" ht="14.4" x14ac:dyDescent="0.3">
      <c r="A314" s="508" t="s">
        <v>214</v>
      </c>
      <c r="B314" s="424"/>
      <c r="C314" s="424"/>
      <c r="D314" s="424"/>
      <c r="E314" s="384"/>
    </row>
    <row r="315" spans="1:9" ht="15" thickBot="1" x14ac:dyDescent="0.35">
      <c r="E315" s="25"/>
    </row>
    <row r="316" spans="1:9" ht="28.2" thickBot="1" x14ac:dyDescent="0.35">
      <c r="A316" s="513" t="s">
        <v>10</v>
      </c>
      <c r="B316" s="514"/>
      <c r="C316" s="105" t="s">
        <v>213</v>
      </c>
      <c r="D316" s="105" t="s">
        <v>212</v>
      </c>
      <c r="E316" s="25"/>
    </row>
    <row r="317" spans="1:9" ht="15" thickBot="1" x14ac:dyDescent="0.35">
      <c r="A317" s="515" t="s">
        <v>211</v>
      </c>
      <c r="B317" s="475"/>
      <c r="C317" s="199">
        <f>'[1]Nota II.1.15'!C17</f>
        <v>22121025.219999999</v>
      </c>
      <c r="D317" s="200">
        <f>'[1]Nota II.1.15'!D17</f>
        <v>27137596.649999999</v>
      </c>
      <c r="E317" s="25"/>
    </row>
    <row r="318" spans="1:9" ht="14.4" x14ac:dyDescent="0.3">
      <c r="A318" s="25"/>
      <c r="B318" s="25"/>
      <c r="C318" s="25"/>
      <c r="D318" s="25"/>
      <c r="E318" s="25"/>
    </row>
    <row r="319" spans="1:9" ht="14.4" x14ac:dyDescent="0.3">
      <c r="A319" s="516" t="s">
        <v>210</v>
      </c>
      <c r="B319" s="516"/>
      <c r="C319" s="516"/>
      <c r="D319" s="516"/>
      <c r="E319" s="516"/>
      <c r="F319" s="516"/>
      <c r="G319" s="516"/>
      <c r="H319" s="516"/>
      <c r="I319" s="516"/>
    </row>
    <row r="321" spans="1:11" ht="14.4" x14ac:dyDescent="0.3">
      <c r="A321" s="516" t="s">
        <v>209</v>
      </c>
      <c r="B321" s="516"/>
      <c r="C321" s="516"/>
      <c r="D321" s="516"/>
      <c r="E321" s="516"/>
      <c r="F321" s="516"/>
      <c r="G321" s="516"/>
      <c r="H321" s="516"/>
      <c r="I321" s="516"/>
    </row>
    <row r="322" spans="1:11" ht="16.2" thickBot="1" x14ac:dyDescent="0.35">
      <c r="A322" s="201"/>
      <c r="B322" s="201"/>
      <c r="C322" s="201"/>
      <c r="D322" s="201"/>
      <c r="E322" s="201"/>
      <c r="F322" s="201"/>
      <c r="G322" s="201"/>
      <c r="H322" s="201"/>
      <c r="I322" s="202"/>
    </row>
    <row r="323" spans="1:11" ht="28.2" thickBot="1" x14ac:dyDescent="0.35">
      <c r="A323" s="431" t="s">
        <v>208</v>
      </c>
      <c r="B323" s="191" t="s">
        <v>207</v>
      </c>
      <c r="C323" s="203" t="s">
        <v>206</v>
      </c>
      <c r="D323" s="204" t="s">
        <v>205</v>
      </c>
      <c r="E323" s="431" t="s">
        <v>12</v>
      </c>
      <c r="F323" s="205"/>
      <c r="G323" s="205"/>
      <c r="H323" s="206"/>
      <c r="I323" s="207"/>
      <c r="J323" s="207"/>
      <c r="K323" s="208"/>
    </row>
    <row r="324" spans="1:11" ht="69.599999999999994" thickBot="1" x14ac:dyDescent="0.35">
      <c r="A324" s="432"/>
      <c r="B324" s="209" t="s">
        <v>203</v>
      </c>
      <c r="C324" s="210" t="s">
        <v>204</v>
      </c>
      <c r="D324" s="211" t="s">
        <v>203</v>
      </c>
      <c r="E324" s="517"/>
      <c r="F324" s="205"/>
      <c r="G324" s="205"/>
      <c r="H324" s="212"/>
      <c r="I324" s="212"/>
      <c r="J324" s="212"/>
      <c r="K324" s="208"/>
    </row>
    <row r="325" spans="1:11" ht="14.4" thickBot="1" x14ac:dyDescent="0.35">
      <c r="A325" s="213" t="s">
        <v>189</v>
      </c>
      <c r="B325" s="214">
        <f>'[1]Nota II.1.16a'!B33</f>
        <v>4779030942.3999996</v>
      </c>
      <c r="C325" s="215">
        <f>'[1]Nota II.1.16a'!F33</f>
        <v>27360593.91</v>
      </c>
      <c r="D325" s="214">
        <f>'[1]Nota II.1.16a'!H33</f>
        <v>0</v>
      </c>
      <c r="E325" s="214">
        <f>SUM(B325:D325)</f>
        <v>4806391536.3099995</v>
      </c>
      <c r="F325" s="205"/>
      <c r="G325" s="205"/>
      <c r="H325" s="216"/>
      <c r="I325" s="216"/>
      <c r="J325" s="216"/>
      <c r="K325" s="217"/>
    </row>
    <row r="326" spans="1:11" ht="14.4" thickBot="1" x14ac:dyDescent="0.35">
      <c r="A326" s="218" t="s">
        <v>202</v>
      </c>
      <c r="B326" s="218">
        <f>SUM(B327:B329)</f>
        <v>141792737.44999999</v>
      </c>
      <c r="C326" s="218">
        <f>SUM(C327:C329)</f>
        <v>0</v>
      </c>
      <c r="D326" s="218">
        <f>SUM(D327:D329)</f>
        <v>0</v>
      </c>
      <c r="E326" s="218">
        <f>SUM(E327:E329)</f>
        <v>141792737.44999999</v>
      </c>
      <c r="F326" s="205"/>
      <c r="G326" s="205"/>
      <c r="H326" s="219"/>
      <c r="I326" s="219"/>
      <c r="J326" s="219"/>
      <c r="K326" s="219"/>
    </row>
    <row r="327" spans="1:11" x14ac:dyDescent="0.3">
      <c r="A327" s="220" t="s">
        <v>201</v>
      </c>
      <c r="B327" s="221">
        <f>'[1]Nota II.1.16a'!B35</f>
        <v>141792737.44999999</v>
      </c>
      <c r="C327" s="222">
        <f>'[1]Nota II.1.16a'!F35</f>
        <v>0</v>
      </c>
      <c r="D327" s="223">
        <f>'[1]Nota II.1.16a'!H35</f>
        <v>0</v>
      </c>
      <c r="E327" s="224">
        <f>SUM(B327:D327)</f>
        <v>141792737.44999999</v>
      </c>
      <c r="F327" s="205"/>
      <c r="G327" s="205"/>
      <c r="H327" s="205"/>
      <c r="I327" s="205"/>
      <c r="J327" s="205"/>
      <c r="K327" s="225"/>
    </row>
    <row r="328" spans="1:11" x14ac:dyDescent="0.3">
      <c r="A328" s="226" t="s">
        <v>200</v>
      </c>
      <c r="B328" s="227">
        <f>'[1]Nota II.1.16a'!B36</f>
        <v>0</v>
      </c>
      <c r="C328" s="222">
        <f>'[1]Nota II.1.16a'!F36</f>
        <v>0</v>
      </c>
      <c r="D328" s="227">
        <f>'[1]Nota II.1.16a'!H36</f>
        <v>0</v>
      </c>
      <c r="E328" s="227">
        <f>SUM(B328:D328)</f>
        <v>0</v>
      </c>
      <c r="F328" s="205"/>
      <c r="G328" s="205"/>
      <c r="H328" s="205"/>
      <c r="I328" s="205"/>
      <c r="J328" s="205"/>
      <c r="K328" s="225"/>
    </row>
    <row r="329" spans="1:11" ht="14.4" thickBot="1" x14ac:dyDescent="0.35">
      <c r="A329" s="228" t="s">
        <v>199</v>
      </c>
      <c r="B329" s="223">
        <f>'[1]Nota II.1.16a'!B37</f>
        <v>0</v>
      </c>
      <c r="C329" s="222">
        <f>'[1]Nota II.1.16a'!F37</f>
        <v>0</v>
      </c>
      <c r="D329" s="229">
        <f>'[1]Nota II.1.16a'!H37</f>
        <v>0</v>
      </c>
      <c r="E329" s="229">
        <f>SUM(B329:D329)</f>
        <v>0</v>
      </c>
      <c r="F329" s="205"/>
      <c r="G329" s="205"/>
      <c r="H329" s="205"/>
      <c r="I329" s="205"/>
      <c r="J329" s="205"/>
      <c r="K329" s="225"/>
    </row>
    <row r="330" spans="1:11" ht="14.4" thickBot="1" x14ac:dyDescent="0.35">
      <c r="A330" s="218" t="s">
        <v>198</v>
      </c>
      <c r="B330" s="214">
        <f>SUM(B331:B335)</f>
        <v>87156262.340000004</v>
      </c>
      <c r="C330" s="230">
        <f>SUM(C331:C335)</f>
        <v>2999180.57</v>
      </c>
      <c r="D330" s="214">
        <f>SUM(D331:D335)</f>
        <v>0</v>
      </c>
      <c r="E330" s="214">
        <f>SUM(E331:E335)</f>
        <v>90155442.909999996</v>
      </c>
      <c r="F330" s="205"/>
      <c r="G330" s="205"/>
      <c r="H330" s="216"/>
      <c r="I330" s="216"/>
      <c r="J330" s="216"/>
      <c r="K330" s="216"/>
    </row>
    <row r="331" spans="1:11" ht="29.25" customHeight="1" x14ac:dyDescent="0.3">
      <c r="A331" s="231" t="s">
        <v>197</v>
      </c>
      <c r="B331" s="224">
        <f>'[1]Nota II.1.16a'!B40</f>
        <v>64980829.140000001</v>
      </c>
      <c r="C331" s="224">
        <f>'[1]Nota II.1.16a'!F40</f>
        <v>2977728.02</v>
      </c>
      <c r="D331" s="224">
        <f>'[1]Nota II.1.16a'!H40</f>
        <v>0</v>
      </c>
      <c r="E331" s="224">
        <f>SUM(B331:D331)</f>
        <v>67958557.159999996</v>
      </c>
      <c r="F331" s="205"/>
      <c r="G331" s="205"/>
      <c r="H331" s="205"/>
      <c r="I331" s="205"/>
      <c r="J331" s="205"/>
      <c r="K331" s="225"/>
    </row>
    <row r="332" spans="1:11" ht="13.5" customHeight="1" x14ac:dyDescent="0.3">
      <c r="A332" s="232" t="s">
        <v>196</v>
      </c>
      <c r="B332" s="227">
        <f>'[1]Nota II.1.16a'!B41</f>
        <v>22175433.199999999</v>
      </c>
      <c r="C332" s="227">
        <f>'[1]Nota II.1.16a'!F41</f>
        <v>21452.55</v>
      </c>
      <c r="D332" s="227">
        <f>'[1]Nota II.1.16a'!H41</f>
        <v>0</v>
      </c>
      <c r="E332" s="227">
        <f>SUM(B332:D332)</f>
        <v>22196885.75</v>
      </c>
      <c r="F332" s="205"/>
      <c r="G332" s="205"/>
      <c r="H332" s="205"/>
      <c r="I332" s="205"/>
      <c r="J332" s="205"/>
      <c r="K332" s="225"/>
    </row>
    <row r="333" spans="1:11" x14ac:dyDescent="0.3">
      <c r="A333" s="232" t="s">
        <v>195</v>
      </c>
      <c r="B333" s="227">
        <f>'[1]Nota II.1.16a'!B42</f>
        <v>0</v>
      </c>
      <c r="C333" s="227">
        <f>'[1]Nota II.1.16a'!F42</f>
        <v>0</v>
      </c>
      <c r="D333" s="227">
        <f>'[1]Nota II.1.16a'!H42</f>
        <v>0</v>
      </c>
      <c r="E333" s="227">
        <f>SUM(B333:D333)</f>
        <v>0</v>
      </c>
      <c r="F333" s="205"/>
      <c r="G333" s="205"/>
      <c r="H333" s="205"/>
      <c r="I333" s="205"/>
      <c r="J333" s="205"/>
      <c r="K333" s="225"/>
    </row>
    <row r="334" spans="1:11" x14ac:dyDescent="0.3">
      <c r="A334" s="232" t="s">
        <v>194</v>
      </c>
      <c r="B334" s="227">
        <f>'[1]Nota II.1.16a'!B43</f>
        <v>0</v>
      </c>
      <c r="C334" s="227">
        <f>'[1]Nota II.1.16a'!F43</f>
        <v>0</v>
      </c>
      <c r="D334" s="227">
        <f>'[1]Nota II.1.16a'!H43</f>
        <v>0</v>
      </c>
      <c r="E334" s="227">
        <f>SUM(B334:D334)</f>
        <v>0</v>
      </c>
      <c r="F334" s="205"/>
      <c r="G334" s="205"/>
      <c r="H334" s="205"/>
      <c r="I334" s="205"/>
      <c r="J334" s="205"/>
      <c r="K334" s="225"/>
    </row>
    <row r="335" spans="1:11" ht="14.4" thickBot="1" x14ac:dyDescent="0.35">
      <c r="A335" s="233" t="s">
        <v>193</v>
      </c>
      <c r="B335" s="229">
        <f>'[1]Nota II.1.16a'!B44</f>
        <v>0</v>
      </c>
      <c r="C335" s="229">
        <f>'[1]Nota II.1.16a'!F44</f>
        <v>0</v>
      </c>
      <c r="D335" s="229">
        <f>'[1]Nota II.1.16a'!H44</f>
        <v>0</v>
      </c>
      <c r="E335" s="229">
        <f>SUM(B335:D335)</f>
        <v>0</v>
      </c>
      <c r="F335" s="205"/>
      <c r="G335" s="205"/>
      <c r="H335" s="205"/>
      <c r="I335" s="205"/>
      <c r="J335" s="205"/>
      <c r="K335" s="225"/>
    </row>
    <row r="336" spans="1:11" ht="19.5" customHeight="1" thickBot="1" x14ac:dyDescent="0.35">
      <c r="A336" s="234" t="s">
        <v>192</v>
      </c>
      <c r="B336" s="158">
        <f>B325+B326-B330</f>
        <v>4833667417.5099993</v>
      </c>
      <c r="C336" s="235">
        <f>C325+C326-C330</f>
        <v>24361413.34</v>
      </c>
      <c r="D336" s="158">
        <f>D325+D326-D330</f>
        <v>0</v>
      </c>
      <c r="E336" s="158">
        <f>E325+E326-E330</f>
        <v>4858028830.8499994</v>
      </c>
      <c r="F336" s="205"/>
      <c r="G336" s="205"/>
      <c r="H336" s="217"/>
      <c r="I336" s="217"/>
      <c r="J336" s="217"/>
      <c r="K336" s="217"/>
    </row>
    <row r="337" spans="1:9" ht="14.4" x14ac:dyDescent="0.3">
      <c r="A337" s="409" t="s">
        <v>191</v>
      </c>
      <c r="B337" s="518"/>
      <c r="C337" s="518"/>
    </row>
    <row r="338" spans="1:9" ht="15" thickBot="1" x14ac:dyDescent="0.35">
      <c r="A338" s="139"/>
      <c r="B338" s="236"/>
      <c r="C338" s="236"/>
      <c r="E338" s="237"/>
      <c r="F338" s="237"/>
      <c r="G338" s="237"/>
      <c r="H338" s="237"/>
      <c r="I338" s="237"/>
    </row>
    <row r="339" spans="1:9" ht="31.8" thickBot="1" x14ac:dyDescent="0.35">
      <c r="A339" s="519" t="s">
        <v>190</v>
      </c>
      <c r="B339" s="520"/>
      <c r="C339" s="238" t="s">
        <v>189</v>
      </c>
      <c r="D339" s="239" t="s">
        <v>188</v>
      </c>
    </row>
    <row r="340" spans="1:9" x14ac:dyDescent="0.3">
      <c r="A340" s="521" t="s">
        <v>187</v>
      </c>
      <c r="B340" s="522"/>
      <c r="C340" s="240">
        <f>'[1]Nota II.1.16b'!B31</f>
        <v>6922127.3200000003</v>
      </c>
      <c r="D340" s="240">
        <f>'[1]Nota II.1.16b'!C31</f>
        <v>5121508.37</v>
      </c>
      <c r="E340" s="241"/>
      <c r="F340" s="241"/>
      <c r="G340" s="241"/>
      <c r="H340" s="241"/>
      <c r="I340" s="241"/>
    </row>
    <row r="341" spans="1:9" x14ac:dyDescent="0.3">
      <c r="A341" s="523" t="s">
        <v>186</v>
      </c>
      <c r="B341" s="524"/>
      <c r="C341" s="242">
        <f>'[1]Nota II.1.16b'!B32</f>
        <v>76548232.840000004</v>
      </c>
      <c r="D341" s="242">
        <f>'[1]Nota II.1.16b'!C32</f>
        <v>65680316.659999996</v>
      </c>
      <c r="E341" s="243"/>
      <c r="F341" s="243"/>
      <c r="G341" s="243"/>
      <c r="H341" s="243"/>
      <c r="I341" s="243"/>
    </row>
    <row r="342" spans="1:9" x14ac:dyDescent="0.3">
      <c r="A342" s="523" t="s">
        <v>185</v>
      </c>
      <c r="B342" s="524"/>
      <c r="C342" s="242">
        <f>'[1]Nota II.1.16b'!B33</f>
        <v>129.99</v>
      </c>
      <c r="D342" s="242">
        <f>'[1]Nota II.1.16b'!C33</f>
        <v>129.99</v>
      </c>
      <c r="E342" s="244"/>
      <c r="F342" s="244"/>
      <c r="G342" s="244"/>
      <c r="H342" s="244"/>
      <c r="I342" s="244"/>
    </row>
    <row r="343" spans="1:9" x14ac:dyDescent="0.3">
      <c r="A343" s="525" t="s">
        <v>184</v>
      </c>
      <c r="B343" s="526"/>
      <c r="C343" s="245">
        <f>C344+C347+C348+C349+C350</f>
        <v>322108970.81</v>
      </c>
      <c r="D343" s="245">
        <f>D344+D347+D348+D349+D350</f>
        <v>380497357.78999996</v>
      </c>
    </row>
    <row r="344" spans="1:9" x14ac:dyDescent="0.3">
      <c r="A344" s="527" t="s">
        <v>183</v>
      </c>
      <c r="B344" s="528"/>
      <c r="C344" s="246">
        <f>C345-C346</f>
        <v>1143378.6899999976</v>
      </c>
      <c r="D344" s="246">
        <f>D345-D346</f>
        <v>2140547.7799999714</v>
      </c>
    </row>
    <row r="345" spans="1:9" x14ac:dyDescent="0.3">
      <c r="A345" s="529" t="s">
        <v>182</v>
      </c>
      <c r="B345" s="530"/>
      <c r="C345" s="227">
        <f>'[1]Nota II.1.16b'!B36</f>
        <v>277892281.25</v>
      </c>
      <c r="D345" s="227">
        <f>'[1]Nota II.1.16b'!C36</f>
        <v>290703445.32999998</v>
      </c>
    </row>
    <row r="346" spans="1:9" ht="25.5" customHeight="1" x14ac:dyDescent="0.3">
      <c r="A346" s="529" t="s">
        <v>181</v>
      </c>
      <c r="B346" s="530"/>
      <c r="C346" s="227">
        <f>'[1]Nota II.1.16b'!B37</f>
        <v>276748902.56</v>
      </c>
      <c r="D346" s="227">
        <f>'[1]Nota II.1.16b'!C37</f>
        <v>288562897.55000001</v>
      </c>
    </row>
    <row r="347" spans="1:9" x14ac:dyDescent="0.3">
      <c r="A347" s="531" t="s">
        <v>180</v>
      </c>
      <c r="B347" s="532"/>
      <c r="C347" s="246">
        <f>'[1]Nota II.1.16b'!B38</f>
        <v>7797719.25</v>
      </c>
      <c r="D347" s="246">
        <f>'[1]Nota II.1.16b'!C38</f>
        <v>6452006.1200000001</v>
      </c>
    </row>
    <row r="348" spans="1:9" x14ac:dyDescent="0.3">
      <c r="A348" s="531" t="s">
        <v>179</v>
      </c>
      <c r="B348" s="532"/>
      <c r="C348" s="246">
        <f>'[1]Nota II.1.16b'!B39</f>
        <v>217631296.82999998</v>
      </c>
      <c r="D348" s="246">
        <f>'[1]Nota II.1.16b'!C39</f>
        <v>256191204.72999999</v>
      </c>
    </row>
    <row r="349" spans="1:9" x14ac:dyDescent="0.3">
      <c r="A349" s="531" t="s">
        <v>178</v>
      </c>
      <c r="B349" s="532"/>
      <c r="C349" s="246">
        <f>'[1]Nota II.1.16b'!B40</f>
        <v>22270</v>
      </c>
      <c r="D349" s="246">
        <f>'[1]Nota II.1.16b'!C40</f>
        <v>22270</v>
      </c>
    </row>
    <row r="350" spans="1:9" x14ac:dyDescent="0.3">
      <c r="A350" s="531" t="s">
        <v>140</v>
      </c>
      <c r="B350" s="532"/>
      <c r="C350" s="246">
        <f>'[1]Nota II.1.16b'!B41</f>
        <v>95514306.040000007</v>
      </c>
      <c r="D350" s="246">
        <f>'[1]Nota II.1.16b'!C41</f>
        <v>115691329.16</v>
      </c>
    </row>
    <row r="351" spans="1:9" ht="24.75" customHeight="1" thickBot="1" x14ac:dyDescent="0.35">
      <c r="A351" s="533" t="s">
        <v>177</v>
      </c>
      <c r="B351" s="534"/>
      <c r="C351" s="247">
        <f>'[1]Nota II.1.16b'!B42</f>
        <v>2863.66</v>
      </c>
      <c r="D351" s="247">
        <f>'[1]Nota II.1.16b'!C42</f>
        <v>6889.36</v>
      </c>
    </row>
    <row r="352" spans="1:9" ht="14.4" thickBot="1" x14ac:dyDescent="0.35">
      <c r="A352" s="535" t="s">
        <v>12</v>
      </c>
      <c r="B352" s="536"/>
      <c r="C352" s="158">
        <f>SUM(C340+C341+C342+C343+C351)</f>
        <v>405582324.62</v>
      </c>
      <c r="D352" s="158">
        <f>SUM(D340+D341+D342+D343+D351)</f>
        <v>451306202.16999996</v>
      </c>
    </row>
    <row r="353" spans="1:5" s="186" customFormat="1" x14ac:dyDescent="0.3"/>
    <row r="354" spans="1:5" s="186" customFormat="1" x14ac:dyDescent="0.3"/>
    <row r="355" spans="1:5" ht="14.4" x14ac:dyDescent="0.3">
      <c r="A355" s="237" t="s">
        <v>176</v>
      </c>
      <c r="B355" s="237"/>
      <c r="C355" s="237"/>
      <c r="D355" s="237"/>
    </row>
    <row r="357" spans="1:5" ht="14.4" x14ac:dyDescent="0.3">
      <c r="A357" s="161" t="s">
        <v>175</v>
      </c>
    </row>
    <row r="360" spans="1:5" ht="14.4" x14ac:dyDescent="0.3">
      <c r="A360" s="540" t="s">
        <v>174</v>
      </c>
      <c r="B360" s="540"/>
      <c r="C360" s="540"/>
      <c r="D360" s="410"/>
    </row>
    <row r="361" spans="1:5" ht="14.25" customHeight="1" x14ac:dyDescent="0.3">
      <c r="A361" s="541" t="s">
        <v>173</v>
      </c>
      <c r="B361" s="541"/>
      <c r="C361" s="541"/>
    </row>
    <row r="362" spans="1:5" x14ac:dyDescent="0.3">
      <c r="A362" s="249"/>
      <c r="B362" s="250"/>
      <c r="C362" s="250"/>
    </row>
    <row r="363" spans="1:5" ht="14.4" x14ac:dyDescent="0.3">
      <c r="A363" s="161" t="s">
        <v>172</v>
      </c>
    </row>
    <row r="364" spans="1:5" ht="14.4" x14ac:dyDescent="0.3">
      <c r="A364" s="251" t="s">
        <v>171</v>
      </c>
      <c r="B364" s="251"/>
      <c r="C364" s="251"/>
    </row>
    <row r="365" spans="1:5" ht="14.4" thickBot="1" x14ac:dyDescent="0.35">
      <c r="A365" s="252"/>
      <c r="B365" s="139"/>
      <c r="C365" s="139"/>
    </row>
    <row r="366" spans="1:5" ht="28.2" thickBot="1" x14ac:dyDescent="0.35">
      <c r="A366" s="433"/>
      <c r="B366" s="434"/>
      <c r="C366" s="435"/>
      <c r="D366" s="253" t="s">
        <v>58</v>
      </c>
      <c r="E366" s="153" t="s">
        <v>57</v>
      </c>
    </row>
    <row r="367" spans="1:5" ht="15.75" customHeight="1" thickBot="1" x14ac:dyDescent="0.35">
      <c r="A367" s="554" t="s">
        <v>39</v>
      </c>
      <c r="B367" s="555"/>
      <c r="C367" s="556"/>
      <c r="D367" s="254">
        <v>1979916.02</v>
      </c>
      <c r="E367" s="255">
        <v>109346355</v>
      </c>
    </row>
    <row r="368" spans="1:5" x14ac:dyDescent="0.3">
      <c r="A368" s="557" t="s">
        <v>170</v>
      </c>
      <c r="B368" s="558"/>
      <c r="C368" s="559"/>
      <c r="D368" s="256">
        <v>1979916.02</v>
      </c>
      <c r="E368" s="257">
        <v>0</v>
      </c>
    </row>
    <row r="369" spans="1:9" ht="24.75" customHeight="1" x14ac:dyDescent="0.3">
      <c r="A369" s="548" t="s">
        <v>169</v>
      </c>
      <c r="B369" s="549"/>
      <c r="C369" s="550"/>
      <c r="D369" s="258">
        <v>0</v>
      </c>
      <c r="E369" s="259">
        <v>0</v>
      </c>
    </row>
    <row r="370" spans="1:9" s="261" customFormat="1" x14ac:dyDescent="0.3">
      <c r="A370" s="548" t="s">
        <v>140</v>
      </c>
      <c r="B370" s="549"/>
      <c r="C370" s="550"/>
      <c r="D370" s="260">
        <v>1979916.02</v>
      </c>
      <c r="E370" s="193">
        <v>0</v>
      </c>
    </row>
    <row r="371" spans="1:9" x14ac:dyDescent="0.3">
      <c r="A371" s="545" t="s">
        <v>167</v>
      </c>
      <c r="B371" s="546"/>
      <c r="C371" s="547"/>
      <c r="D371" s="262">
        <v>0</v>
      </c>
      <c r="E371" s="263">
        <v>109346355</v>
      </c>
    </row>
    <row r="372" spans="1:9" ht="25.5" customHeight="1" x14ac:dyDescent="0.3">
      <c r="A372" s="548" t="s">
        <v>169</v>
      </c>
      <c r="B372" s="549"/>
      <c r="C372" s="550"/>
      <c r="D372" s="258">
        <v>0</v>
      </c>
      <c r="E372" s="259">
        <v>109346355</v>
      </c>
    </row>
    <row r="373" spans="1:9" ht="15.75" customHeight="1" thickBot="1" x14ac:dyDescent="0.35">
      <c r="A373" s="560" t="s">
        <v>140</v>
      </c>
      <c r="B373" s="561"/>
      <c r="C373" s="562"/>
      <c r="D373" s="264">
        <v>0</v>
      </c>
      <c r="E373" s="265">
        <v>0</v>
      </c>
    </row>
    <row r="374" spans="1:9" ht="15.75" customHeight="1" thickBot="1" x14ac:dyDescent="0.35">
      <c r="A374" s="554" t="s">
        <v>38</v>
      </c>
      <c r="B374" s="555"/>
      <c r="C374" s="556"/>
      <c r="D374" s="254">
        <v>662264.6</v>
      </c>
      <c r="E374" s="255">
        <v>60544015.349999994</v>
      </c>
    </row>
    <row r="375" spans="1:9" x14ac:dyDescent="0.3">
      <c r="A375" s="542" t="s">
        <v>168</v>
      </c>
      <c r="B375" s="543"/>
      <c r="C375" s="544"/>
      <c r="D375" s="262">
        <v>0</v>
      </c>
      <c r="E375" s="263">
        <v>0</v>
      </c>
    </row>
    <row r="376" spans="1:9" x14ac:dyDescent="0.3">
      <c r="A376" s="545" t="s">
        <v>167</v>
      </c>
      <c r="B376" s="546"/>
      <c r="C376" s="547"/>
      <c r="D376" s="266">
        <v>662264.6</v>
      </c>
      <c r="E376" s="267">
        <v>60544015.349999994</v>
      </c>
    </row>
    <row r="377" spans="1:9" x14ac:dyDescent="0.3">
      <c r="A377" s="548" t="s">
        <v>166</v>
      </c>
      <c r="B377" s="549"/>
      <c r="C377" s="550"/>
      <c r="D377" s="268">
        <v>0</v>
      </c>
      <c r="E377" s="269">
        <v>60544015.349999994</v>
      </c>
    </row>
    <row r="378" spans="1:9" ht="15.75" customHeight="1" thickBot="1" x14ac:dyDescent="0.35">
      <c r="A378" s="551" t="s">
        <v>140</v>
      </c>
      <c r="B378" s="552"/>
      <c r="C378" s="553"/>
      <c r="D378" s="270">
        <v>662264.6</v>
      </c>
      <c r="E378" s="271">
        <v>0</v>
      </c>
    </row>
    <row r="379" spans="1:9" ht="14.4" x14ac:dyDescent="0.3">
      <c r="A379" s="251"/>
      <c r="B379" s="251"/>
      <c r="C379" s="251"/>
    </row>
    <row r="380" spans="1:9" ht="14.4" x14ac:dyDescent="0.3">
      <c r="A380" s="251"/>
      <c r="B380" s="251"/>
      <c r="C380" s="251"/>
    </row>
    <row r="381" spans="1:9" ht="43.5" customHeight="1" x14ac:dyDescent="0.3">
      <c r="A381" s="409" t="s">
        <v>165</v>
      </c>
      <c r="B381" s="409"/>
      <c r="C381" s="409"/>
      <c r="D381" s="409"/>
      <c r="E381" s="410"/>
      <c r="F381" s="410"/>
      <c r="G381" s="410"/>
      <c r="H381" s="410"/>
      <c r="I381" s="410"/>
    </row>
    <row r="382" spans="1:9" ht="14.4" x14ac:dyDescent="0.3">
      <c r="A382" s="272"/>
      <c r="B382" s="272"/>
      <c r="C382" s="272"/>
      <c r="D382" s="272"/>
      <c r="E382" s="8"/>
      <c r="F382" s="8"/>
      <c r="G382" s="8"/>
      <c r="H382" s="8"/>
      <c r="I382" s="8"/>
    </row>
    <row r="383" spans="1:9" ht="14.4" x14ac:dyDescent="0.3">
      <c r="A383" s="273" t="s">
        <v>164</v>
      </c>
      <c r="B383" s="251"/>
      <c r="C383" s="251"/>
    </row>
    <row r="384" spans="1:9" ht="14.4" x14ac:dyDescent="0.3">
      <c r="A384" s="251"/>
      <c r="B384" s="251"/>
      <c r="C384" s="251"/>
    </row>
    <row r="385" spans="1:8" ht="14.4" x14ac:dyDescent="0.3">
      <c r="A385" s="251" t="s">
        <v>163</v>
      </c>
      <c r="B385" s="251"/>
      <c r="C385" s="251"/>
    </row>
    <row r="386" spans="1:8" ht="14.4" x14ac:dyDescent="0.3">
      <c r="A386" s="460" t="s">
        <v>162</v>
      </c>
      <c r="B386" s="460"/>
      <c r="C386" s="460"/>
    </row>
    <row r="387" spans="1:8" ht="15" thickBot="1" x14ac:dyDescent="0.35">
      <c r="A387" s="251"/>
      <c r="B387" s="251"/>
      <c r="C387" s="251"/>
    </row>
    <row r="388" spans="1:8" ht="24.6" thickBot="1" x14ac:dyDescent="0.35">
      <c r="A388" s="537" t="s">
        <v>161</v>
      </c>
      <c r="B388" s="538"/>
      <c r="C388" s="538"/>
      <c r="D388" s="539"/>
      <c r="E388" s="274" t="s">
        <v>58</v>
      </c>
      <c r="F388" s="275" t="s">
        <v>57</v>
      </c>
      <c r="G388" s="206"/>
    </row>
    <row r="389" spans="1:8" ht="14.25" customHeight="1" thickBot="1" x14ac:dyDescent="0.35">
      <c r="A389" s="563" t="s">
        <v>388</v>
      </c>
      <c r="B389" s="564"/>
      <c r="C389" s="564"/>
      <c r="D389" s="565"/>
      <c r="E389" s="276">
        <f>SUM(E390:E397)</f>
        <v>457692589.09000003</v>
      </c>
      <c r="F389" s="276">
        <f>SUM(F390:F397)</f>
        <v>401943361.48999995</v>
      </c>
      <c r="G389" s="277"/>
      <c r="H389" s="277"/>
    </row>
    <row r="390" spans="1:8" x14ac:dyDescent="0.3">
      <c r="A390" s="566" t="s">
        <v>160</v>
      </c>
      <c r="B390" s="567"/>
      <c r="C390" s="567"/>
      <c r="D390" s="568"/>
      <c r="E390" s="278">
        <f>'[1]Nota II.2.5a'!C61</f>
        <v>121961043.48999999</v>
      </c>
      <c r="F390" s="278">
        <f>'[1]Nota II.2.5a'!D61</f>
        <v>77079449.689999998</v>
      </c>
      <c r="G390" s="119"/>
    </row>
    <row r="391" spans="1:8" x14ac:dyDescent="0.3">
      <c r="A391" s="569" t="s">
        <v>159</v>
      </c>
      <c r="B391" s="570"/>
      <c r="C391" s="570"/>
      <c r="D391" s="571"/>
      <c r="E391" s="278">
        <f>'[1]Nota II.2.5a'!C62</f>
        <v>307155235.25</v>
      </c>
      <c r="F391" s="278">
        <f>'[1]Nota II.2.5a'!D62</f>
        <v>250411539.68000001</v>
      </c>
      <c r="G391" s="119"/>
    </row>
    <row r="392" spans="1:8" x14ac:dyDescent="0.3">
      <c r="A392" s="569" t="s">
        <v>158</v>
      </c>
      <c r="B392" s="570"/>
      <c r="C392" s="570"/>
      <c r="D392" s="571"/>
      <c r="E392" s="278">
        <f>'[1]Nota II.2.5a'!C63</f>
        <v>15464326.23</v>
      </c>
      <c r="F392" s="278">
        <f>'[1]Nota II.2.5a'!D63</f>
        <v>64462030.5</v>
      </c>
      <c r="G392" s="119"/>
    </row>
    <row r="393" spans="1:8" hidden="1" x14ac:dyDescent="0.3">
      <c r="A393" s="572" t="s">
        <v>157</v>
      </c>
      <c r="B393" s="573"/>
      <c r="C393" s="573"/>
      <c r="D393" s="574"/>
      <c r="E393" s="278">
        <f>'[1]Nota II.2.5a'!C64</f>
        <v>0</v>
      </c>
      <c r="F393" s="278">
        <f>'[1]Nota II.2.5a'!D64</f>
        <v>0</v>
      </c>
      <c r="G393" s="119"/>
    </row>
    <row r="394" spans="1:8" x14ac:dyDescent="0.3">
      <c r="A394" s="569" t="s">
        <v>156</v>
      </c>
      <c r="B394" s="570"/>
      <c r="C394" s="570"/>
      <c r="D394" s="571"/>
      <c r="E394" s="278">
        <f>'[1]Nota II.2.5a'!C65</f>
        <v>4596264.74</v>
      </c>
      <c r="F394" s="278">
        <f>'[1]Nota II.2.5a'!D65</f>
        <v>6106295.6500000004</v>
      </c>
      <c r="G394" s="119"/>
    </row>
    <row r="395" spans="1:8" hidden="1" x14ac:dyDescent="0.3">
      <c r="A395" s="575" t="s">
        <v>155</v>
      </c>
      <c r="B395" s="576"/>
      <c r="C395" s="576"/>
      <c r="D395" s="577"/>
      <c r="E395" s="278">
        <f>'[1]Nota II.2.5a'!C66</f>
        <v>0</v>
      </c>
      <c r="F395" s="278">
        <f>'[1]Nota II.2.5a'!D66</f>
        <v>0</v>
      </c>
      <c r="G395" s="119"/>
    </row>
    <row r="396" spans="1:8" x14ac:dyDescent="0.3">
      <c r="A396" s="575" t="s">
        <v>154</v>
      </c>
      <c r="B396" s="576"/>
      <c r="C396" s="576"/>
      <c r="D396" s="577"/>
      <c r="E396" s="278">
        <f>'[1]Nota II.2.5a'!C67</f>
        <v>4294624.18</v>
      </c>
      <c r="F396" s="278">
        <f>'[1]Nota II.2.5a'!D67</f>
        <v>384070.53</v>
      </c>
      <c r="G396" s="119"/>
    </row>
    <row r="397" spans="1:8" ht="14.4" thickBot="1" x14ac:dyDescent="0.35">
      <c r="A397" s="578" t="s">
        <v>153</v>
      </c>
      <c r="B397" s="579"/>
      <c r="C397" s="579"/>
      <c r="D397" s="580"/>
      <c r="E397" s="279">
        <f>'[1]Nota II.2.5a'!C68</f>
        <v>4221095.2</v>
      </c>
      <c r="F397" s="279">
        <f>'[1]Nota II.2.5a'!D68</f>
        <v>3499975.44</v>
      </c>
      <c r="G397" s="119"/>
    </row>
    <row r="398" spans="1:8" ht="14.4" thickBot="1" x14ac:dyDescent="0.35">
      <c r="A398" s="563" t="s">
        <v>152</v>
      </c>
      <c r="B398" s="564"/>
      <c r="C398" s="564"/>
      <c r="D398" s="565"/>
      <c r="E398" s="280">
        <f>'[1]Nota II.2.5a'!C69</f>
        <v>60656.69</v>
      </c>
      <c r="F398" s="280">
        <f>'[1]Nota II.2.5a'!D69</f>
        <v>219338.29</v>
      </c>
      <c r="G398" s="281"/>
      <c r="H398" s="281"/>
    </row>
    <row r="399" spans="1:8" ht="14.4" thickBot="1" x14ac:dyDescent="0.35">
      <c r="A399" s="581" t="s">
        <v>151</v>
      </c>
      <c r="B399" s="582"/>
      <c r="C399" s="582"/>
      <c r="D399" s="583"/>
      <c r="E399" s="280">
        <f>'[1]Nota II.2.5a'!C70</f>
        <v>0</v>
      </c>
      <c r="F399" s="280">
        <f>'[1]Nota II.2.5a'!D70</f>
        <v>0</v>
      </c>
      <c r="G399" s="281"/>
    </row>
    <row r="400" spans="1:8" ht="14.4" thickBot="1" x14ac:dyDescent="0.35">
      <c r="A400" s="581" t="s">
        <v>150</v>
      </c>
      <c r="B400" s="582"/>
      <c r="C400" s="582"/>
      <c r="D400" s="583"/>
      <c r="E400" s="280">
        <f>'[1]Nota II.2.5a'!C71</f>
        <v>0</v>
      </c>
      <c r="F400" s="280">
        <f>'[1]Nota II.2.5a'!D71</f>
        <v>0</v>
      </c>
      <c r="G400" s="281"/>
    </row>
    <row r="401" spans="1:8" ht="14.4" thickBot="1" x14ac:dyDescent="0.35">
      <c r="A401" s="584" t="s">
        <v>149</v>
      </c>
      <c r="B401" s="585"/>
      <c r="C401" s="585"/>
      <c r="D401" s="586"/>
      <c r="E401" s="280">
        <f>'[1]Nota II.2.5a'!C72</f>
        <v>0</v>
      </c>
      <c r="F401" s="280">
        <f>'[1]Nota II.2.5a'!D72</f>
        <v>0</v>
      </c>
      <c r="G401" s="281"/>
    </row>
    <row r="402" spans="1:8" ht="14.4" thickBot="1" x14ac:dyDescent="0.35">
      <c r="A402" s="584" t="s">
        <v>148</v>
      </c>
      <c r="B402" s="585"/>
      <c r="C402" s="585"/>
      <c r="D402" s="586"/>
      <c r="E402" s="276">
        <f>E403+E411+E414+E417</f>
        <v>15109365317.329998</v>
      </c>
      <c r="F402" s="276">
        <f>SUM(F403+F411+F414+F417)</f>
        <v>16502102743.119999</v>
      </c>
      <c r="G402" s="277"/>
      <c r="H402" s="277"/>
    </row>
    <row r="403" spans="1:8" x14ac:dyDescent="0.3">
      <c r="A403" s="566" t="s">
        <v>147</v>
      </c>
      <c r="B403" s="567"/>
      <c r="C403" s="567"/>
      <c r="D403" s="568"/>
      <c r="E403" s="282">
        <f>SUM(E404:E410)</f>
        <v>2055981248.4099996</v>
      </c>
      <c r="F403" s="282">
        <f>SUM(F404:F410)</f>
        <v>1988410656.1700001</v>
      </c>
      <c r="G403" s="283"/>
    </row>
    <row r="404" spans="1:8" x14ac:dyDescent="0.3">
      <c r="A404" s="587" t="s">
        <v>146</v>
      </c>
      <c r="B404" s="588"/>
      <c r="C404" s="588"/>
      <c r="D404" s="589"/>
      <c r="E404" s="284">
        <f>'[1]Nota II.2.5a'!C75</f>
        <v>1257451671.6099999</v>
      </c>
      <c r="F404" s="284">
        <f>'[1]Nota II.2.5a'!D75</f>
        <v>1181834828.5</v>
      </c>
      <c r="G404" s="285"/>
    </row>
    <row r="405" spans="1:8" x14ac:dyDescent="0.3">
      <c r="A405" s="587" t="s">
        <v>145</v>
      </c>
      <c r="B405" s="588"/>
      <c r="C405" s="588"/>
      <c r="D405" s="589"/>
      <c r="E405" s="284">
        <f>'[1]Nota II.2.5a'!C76</f>
        <v>28276687.59</v>
      </c>
      <c r="F405" s="284">
        <f>'[1]Nota II.2.5a'!D76</f>
        <v>25218790.199999999</v>
      </c>
      <c r="G405" s="285"/>
    </row>
    <row r="406" spans="1:8" x14ac:dyDescent="0.3">
      <c r="A406" s="587" t="s">
        <v>144</v>
      </c>
      <c r="B406" s="588"/>
      <c r="C406" s="588"/>
      <c r="D406" s="589"/>
      <c r="E406" s="284">
        <f>'[1]Nota II.2.5a'!C77</f>
        <v>587176154.47000003</v>
      </c>
      <c r="F406" s="284">
        <f>'[1]Nota II.2.5a'!D77</f>
        <v>560067165.5</v>
      </c>
      <c r="G406" s="285"/>
    </row>
    <row r="407" spans="1:8" x14ac:dyDescent="0.3">
      <c r="A407" s="587" t="s">
        <v>143</v>
      </c>
      <c r="B407" s="588"/>
      <c r="C407" s="588"/>
      <c r="D407" s="589"/>
      <c r="E407" s="284">
        <f>'[1]Nota II.2.5a'!C78</f>
        <v>1450253.35</v>
      </c>
      <c r="F407" s="284">
        <f>'[1]Nota II.2.5a'!D78</f>
        <v>374268</v>
      </c>
      <c r="G407" s="285"/>
    </row>
    <row r="408" spans="1:8" x14ac:dyDescent="0.3">
      <c r="A408" s="587" t="s">
        <v>142</v>
      </c>
      <c r="B408" s="588"/>
      <c r="C408" s="588"/>
      <c r="D408" s="589"/>
      <c r="E408" s="284">
        <f>'[1]Nota II.2.5a'!C79</f>
        <v>-572139.39</v>
      </c>
      <c r="F408" s="284">
        <f>'[1]Nota II.2.5a'!D79</f>
        <v>0</v>
      </c>
      <c r="G408" s="285"/>
    </row>
    <row r="409" spans="1:8" x14ac:dyDescent="0.3">
      <c r="A409" s="587" t="s">
        <v>141</v>
      </c>
      <c r="B409" s="588"/>
      <c r="C409" s="588"/>
      <c r="D409" s="589"/>
      <c r="E409" s="284">
        <f>'[1]Nota II.2.5a'!C80</f>
        <v>95163409.120000005</v>
      </c>
      <c r="F409" s="284">
        <f>'[1]Nota II.2.5a'!D80</f>
        <v>91114046.390000001</v>
      </c>
      <c r="G409" s="285"/>
    </row>
    <row r="410" spans="1:8" x14ac:dyDescent="0.3">
      <c r="A410" s="587" t="s">
        <v>140</v>
      </c>
      <c r="B410" s="588"/>
      <c r="C410" s="588"/>
      <c r="D410" s="589"/>
      <c r="E410" s="284">
        <f>'[1]Nota II.2.5a'!C81</f>
        <v>87035211.659999996</v>
      </c>
      <c r="F410" s="284">
        <f>'[1]Nota II.2.5a'!D81</f>
        <v>129801557.58000001</v>
      </c>
      <c r="G410" s="285"/>
    </row>
    <row r="411" spans="1:8" x14ac:dyDescent="0.3">
      <c r="A411" s="575" t="s">
        <v>139</v>
      </c>
      <c r="B411" s="576"/>
      <c r="C411" s="576"/>
      <c r="D411" s="577"/>
      <c r="E411" s="286">
        <f>SUM(E412:E413)</f>
        <v>7288852142.8699999</v>
      </c>
      <c r="F411" s="286">
        <f>SUM(F412:F413)</f>
        <v>7161518825.7399998</v>
      </c>
      <c r="G411" s="283"/>
    </row>
    <row r="412" spans="1:8" x14ac:dyDescent="0.3">
      <c r="A412" s="587" t="s">
        <v>138</v>
      </c>
      <c r="B412" s="588"/>
      <c r="C412" s="588"/>
      <c r="D412" s="589"/>
      <c r="E412" s="284">
        <f>'[1]Nota II.2.5a'!C83</f>
        <v>6314034865</v>
      </c>
      <c r="F412" s="284">
        <f>'[1]Nota II.2.5a'!D83</f>
        <v>6145805668</v>
      </c>
      <c r="G412" s="285"/>
    </row>
    <row r="413" spans="1:8" x14ac:dyDescent="0.3">
      <c r="A413" s="587" t="s">
        <v>137</v>
      </c>
      <c r="B413" s="588"/>
      <c r="C413" s="588"/>
      <c r="D413" s="589"/>
      <c r="E413" s="284">
        <f>'[1]Nota II.2.5a'!C84</f>
        <v>974817277.87</v>
      </c>
      <c r="F413" s="284">
        <f>'[1]Nota II.2.5a'!D84</f>
        <v>1015713157.74</v>
      </c>
      <c r="G413" s="285"/>
    </row>
    <row r="414" spans="1:8" x14ac:dyDescent="0.3">
      <c r="A414" s="569" t="s">
        <v>136</v>
      </c>
      <c r="B414" s="570"/>
      <c r="C414" s="570"/>
      <c r="D414" s="571"/>
      <c r="E414" s="286">
        <f>SUM(E415:E416)</f>
        <v>4995660429.0599995</v>
      </c>
      <c r="F414" s="286">
        <f>SUM(F415:F416)</f>
        <v>5864439124.6700001</v>
      </c>
      <c r="G414" s="283"/>
    </row>
    <row r="415" spans="1:8" x14ac:dyDescent="0.3">
      <c r="A415" s="587" t="s">
        <v>135</v>
      </c>
      <c r="B415" s="588"/>
      <c r="C415" s="588"/>
      <c r="D415" s="589"/>
      <c r="E415" s="284">
        <f>'[1]Nota II.2.5a'!C86</f>
        <v>2716724034.0599999</v>
      </c>
      <c r="F415" s="284">
        <f>'[1]Nota II.2.5a'!D86</f>
        <v>3320773994.6700001</v>
      </c>
      <c r="G415" s="285"/>
    </row>
    <row r="416" spans="1:8" x14ac:dyDescent="0.3">
      <c r="A416" s="587" t="s">
        <v>134</v>
      </c>
      <c r="B416" s="588"/>
      <c r="C416" s="588"/>
      <c r="D416" s="589"/>
      <c r="E416" s="284">
        <f>'[1]Nota II.2.5a'!C87</f>
        <v>2278936395</v>
      </c>
      <c r="F416" s="284">
        <f>'[1]Nota II.2.5a'!D87</f>
        <v>2543665130</v>
      </c>
      <c r="G416" s="285"/>
    </row>
    <row r="417" spans="1:7" x14ac:dyDescent="0.3">
      <c r="A417" s="569" t="s">
        <v>133</v>
      </c>
      <c r="B417" s="570"/>
      <c r="C417" s="570"/>
      <c r="D417" s="571"/>
      <c r="E417" s="286">
        <f>SUM(E418:E433)</f>
        <v>768871496.99000001</v>
      </c>
      <c r="F417" s="286">
        <f>SUM(F418:F433)</f>
        <v>1487734136.54</v>
      </c>
      <c r="G417" s="283"/>
    </row>
    <row r="418" spans="1:7" x14ac:dyDescent="0.3">
      <c r="A418" s="587" t="s">
        <v>132</v>
      </c>
      <c r="B418" s="588"/>
      <c r="C418" s="588"/>
      <c r="D418" s="589"/>
      <c r="E418" s="284">
        <f>'[1]Nota II.2.5a'!C89</f>
        <v>123024665.55</v>
      </c>
      <c r="F418" s="284">
        <f>'[1]Nota II.2.5a'!D89</f>
        <v>370705354.39999998</v>
      </c>
      <c r="G418" s="119"/>
    </row>
    <row r="419" spans="1:7" hidden="1" x14ac:dyDescent="0.3">
      <c r="A419" s="587" t="s">
        <v>131</v>
      </c>
      <c r="B419" s="588"/>
      <c r="C419" s="588"/>
      <c r="D419" s="589"/>
      <c r="E419" s="284">
        <f>'[1]Nota II.2.5a'!C90</f>
        <v>0</v>
      </c>
      <c r="F419" s="284">
        <f>'[1]Nota II.2.5a'!D90</f>
        <v>0</v>
      </c>
      <c r="G419" s="119"/>
    </row>
    <row r="420" spans="1:7" x14ac:dyDescent="0.3">
      <c r="A420" s="587" t="s">
        <v>130</v>
      </c>
      <c r="B420" s="588"/>
      <c r="C420" s="588"/>
      <c r="D420" s="589"/>
      <c r="E420" s="284">
        <f>'[1]Nota II.2.5a'!C91</f>
        <v>0</v>
      </c>
      <c r="F420" s="284">
        <f>'[1]Nota II.2.5a'!D91</f>
        <v>37443.14</v>
      </c>
      <c r="G420" s="119"/>
    </row>
    <row r="421" spans="1:7" hidden="1" x14ac:dyDescent="0.3">
      <c r="A421" s="587" t="s">
        <v>129</v>
      </c>
      <c r="B421" s="588"/>
      <c r="C421" s="588"/>
      <c r="D421" s="589"/>
      <c r="E421" s="284">
        <f>'[1]Nota II.2.5a'!C92</f>
        <v>0</v>
      </c>
      <c r="F421" s="284">
        <f>'[1]Nota II.2.5a'!D92</f>
        <v>0</v>
      </c>
      <c r="G421" s="119"/>
    </row>
    <row r="422" spans="1:7" x14ac:dyDescent="0.3">
      <c r="A422" s="587" t="s">
        <v>128</v>
      </c>
      <c r="B422" s="588"/>
      <c r="C422" s="588"/>
      <c r="D422" s="589"/>
      <c r="E422" s="284">
        <f>'[1]Nota II.2.5a'!C93</f>
        <v>16941538.359999999</v>
      </c>
      <c r="F422" s="284">
        <f>'[1]Nota II.2.5a'!D93</f>
        <v>10145021.300000001</v>
      </c>
      <c r="G422" s="119"/>
    </row>
    <row r="423" spans="1:7" x14ac:dyDescent="0.3">
      <c r="A423" s="587" t="s">
        <v>127</v>
      </c>
      <c r="B423" s="588"/>
      <c r="C423" s="588"/>
      <c r="D423" s="589"/>
      <c r="E423" s="284">
        <f>'[1]Nota II.2.5a'!C94</f>
        <v>9244291.1600000001</v>
      </c>
      <c r="F423" s="284">
        <f>'[1]Nota II.2.5a'!D94</f>
        <v>12588741.199999999</v>
      </c>
      <c r="G423" s="119"/>
    </row>
    <row r="424" spans="1:7" x14ac:dyDescent="0.3">
      <c r="A424" s="587" t="s">
        <v>126</v>
      </c>
      <c r="B424" s="588"/>
      <c r="C424" s="588"/>
      <c r="D424" s="589"/>
      <c r="E424" s="284">
        <f>'[1]Nota II.2.5a'!C95</f>
        <v>96046299.430000007</v>
      </c>
      <c r="F424" s="284">
        <f>'[1]Nota II.2.5a'!D95</f>
        <v>98528034.25</v>
      </c>
      <c r="G424" s="119"/>
    </row>
    <row r="425" spans="1:7" x14ac:dyDescent="0.3">
      <c r="A425" s="587" t="s">
        <v>125</v>
      </c>
      <c r="B425" s="588"/>
      <c r="C425" s="588"/>
      <c r="D425" s="589"/>
      <c r="E425" s="284">
        <f>'[1]Nota II.2.5a'!C96</f>
        <v>57039401.170000002</v>
      </c>
      <c r="F425" s="284">
        <f>'[1]Nota II.2.5a'!D96</f>
        <v>61844474.719999999</v>
      </c>
      <c r="G425" s="119"/>
    </row>
    <row r="426" spans="1:7" s="115" customFormat="1" ht="14.4" x14ac:dyDescent="0.3">
      <c r="A426" s="460" t="s">
        <v>124</v>
      </c>
      <c r="B426" s="460"/>
      <c r="C426" s="460"/>
      <c r="D426" s="287"/>
      <c r="E426" s="288"/>
      <c r="F426" s="288"/>
      <c r="G426" s="119"/>
    </row>
    <row r="427" spans="1:7" x14ac:dyDescent="0.3">
      <c r="A427" s="289"/>
      <c r="B427" s="289"/>
      <c r="C427" s="289"/>
      <c r="D427" s="289"/>
      <c r="E427" s="290"/>
      <c r="F427" s="290"/>
      <c r="G427" s="119"/>
    </row>
    <row r="428" spans="1:7" x14ac:dyDescent="0.3">
      <c r="A428" s="587" t="s">
        <v>123</v>
      </c>
      <c r="B428" s="588"/>
      <c r="C428" s="588"/>
      <c r="D428" s="589"/>
      <c r="E428" s="284">
        <f>'[1]Nota II.2.5a'!C97</f>
        <v>59259761.280000001</v>
      </c>
      <c r="F428" s="284">
        <f>'[1]Nota II.2.5a'!D97</f>
        <v>47896137.509999998</v>
      </c>
      <c r="G428" s="119"/>
    </row>
    <row r="429" spans="1:7" x14ac:dyDescent="0.3">
      <c r="A429" s="590" t="s">
        <v>122</v>
      </c>
      <c r="B429" s="591"/>
      <c r="C429" s="591"/>
      <c r="D429" s="592"/>
      <c r="E429" s="284">
        <f>'[1]Nota II.2.5a'!C98</f>
        <v>20445226.620000001</v>
      </c>
      <c r="F429" s="284">
        <f>'[1]Nota II.2.5a'!D98</f>
        <v>16990626.649999999</v>
      </c>
      <c r="G429" s="119"/>
    </row>
    <row r="430" spans="1:7" x14ac:dyDescent="0.3">
      <c r="A430" s="590" t="s">
        <v>121</v>
      </c>
      <c r="B430" s="591"/>
      <c r="C430" s="591"/>
      <c r="D430" s="592"/>
      <c r="E430" s="284">
        <f>'[1]Nota II.2.5a'!C99</f>
        <v>0</v>
      </c>
      <c r="F430" s="284">
        <f>'[1]Nota II.2.5a'!D99</f>
        <v>74740.399999999994</v>
      </c>
      <c r="G430" s="119"/>
    </row>
    <row r="431" spans="1:7" x14ac:dyDescent="0.3">
      <c r="A431" s="590" t="s">
        <v>120</v>
      </c>
      <c r="B431" s="591"/>
      <c r="C431" s="591"/>
      <c r="D431" s="592"/>
      <c r="E431" s="284">
        <f>'[1]Nota II.2.5a'!C100</f>
        <v>7845700.5199999996</v>
      </c>
      <c r="F431" s="284">
        <f>'[1]Nota II.2.5a'!D100</f>
        <v>7319038.9400000004</v>
      </c>
      <c r="G431" s="119"/>
    </row>
    <row r="432" spans="1:7" x14ac:dyDescent="0.3">
      <c r="A432" s="593" t="s">
        <v>119</v>
      </c>
      <c r="B432" s="594"/>
      <c r="C432" s="594"/>
      <c r="D432" s="595"/>
      <c r="E432" s="284">
        <f>'[1]Nota II.2.5a'!C101</f>
        <v>328708940.94</v>
      </c>
      <c r="F432" s="284">
        <f>'[1]Nota II.2.5a'!D101</f>
        <v>685388394.13999999</v>
      </c>
      <c r="G432" s="119"/>
    </row>
    <row r="433" spans="1:8" ht="14.4" thickBot="1" x14ac:dyDescent="0.35">
      <c r="A433" s="596" t="s">
        <v>118</v>
      </c>
      <c r="B433" s="597"/>
      <c r="C433" s="597"/>
      <c r="D433" s="598"/>
      <c r="E433" s="284">
        <f>'[1]Nota II.2.5a'!C102</f>
        <v>50315671.960000001</v>
      </c>
      <c r="F433" s="284">
        <f>'[1]Nota II.2.5a'!D102</f>
        <v>176216129.88999999</v>
      </c>
      <c r="G433" s="119"/>
    </row>
    <row r="434" spans="1:8" ht="14.4" thickBot="1" x14ac:dyDescent="0.35">
      <c r="A434" s="599" t="s">
        <v>117</v>
      </c>
      <c r="B434" s="600"/>
      <c r="C434" s="600"/>
      <c r="D434" s="601"/>
      <c r="E434" s="291">
        <f>SUM(E389+E398+E399+E400+E401+E402)</f>
        <v>15567118563.109999</v>
      </c>
      <c r="F434" s="291">
        <f>SUM(F389+F398+F399+F400+F401+F402)</f>
        <v>16904265442.9</v>
      </c>
      <c r="G434" s="277"/>
      <c r="H434" s="277"/>
    </row>
    <row r="437" spans="1:8" ht="14.4" x14ac:dyDescent="0.3">
      <c r="A437" s="374" t="s">
        <v>116</v>
      </c>
      <c r="B437" s="384"/>
      <c r="C437" s="384"/>
      <c r="D437" s="384"/>
    </row>
    <row r="438" spans="1:8" ht="15" thickBot="1" x14ac:dyDescent="0.35">
      <c r="A438" s="251"/>
      <c r="B438" s="251"/>
      <c r="C438" s="25"/>
    </row>
    <row r="439" spans="1:8" ht="15.6" x14ac:dyDescent="0.3">
      <c r="A439" s="602" t="s">
        <v>115</v>
      </c>
      <c r="B439" s="603"/>
      <c r="C439" s="604" t="s">
        <v>58</v>
      </c>
      <c r="D439" s="604" t="s">
        <v>57</v>
      </c>
    </row>
    <row r="440" spans="1:8" ht="15" thickBot="1" x14ac:dyDescent="0.35">
      <c r="A440" s="606"/>
      <c r="B440" s="607"/>
      <c r="C440" s="605"/>
      <c r="D440" s="517"/>
    </row>
    <row r="441" spans="1:8" x14ac:dyDescent="0.3">
      <c r="A441" s="608" t="s">
        <v>114</v>
      </c>
      <c r="B441" s="609"/>
      <c r="C441" s="263">
        <f>'[1]Nota II.2.5b'!C26</f>
        <v>155076057.38999999</v>
      </c>
      <c r="D441" s="263">
        <f>'[1]Nota II.2.5b'!D26</f>
        <v>108934720.12</v>
      </c>
    </row>
    <row r="442" spans="1:8" x14ac:dyDescent="0.3">
      <c r="A442" s="481" t="s">
        <v>113</v>
      </c>
      <c r="B442" s="482"/>
      <c r="C442" s="263">
        <f>'[1]Nota II.2.5b'!C27</f>
        <v>16295911.75</v>
      </c>
      <c r="D442" s="263">
        <f>'[1]Nota II.2.5b'!D27</f>
        <v>16036868.199999999</v>
      </c>
    </row>
    <row r="443" spans="1:8" x14ac:dyDescent="0.3">
      <c r="A443" s="485" t="s">
        <v>112</v>
      </c>
      <c r="B443" s="486"/>
      <c r="C443" s="263">
        <f>'[1]Nota II.2.5b'!C28</f>
        <v>705570617.76999998</v>
      </c>
      <c r="D443" s="263">
        <f>'[1]Nota II.2.5b'!D28</f>
        <v>635964537.64999998</v>
      </c>
    </row>
    <row r="444" spans="1:8" ht="32.25" customHeight="1" x14ac:dyDescent="0.3">
      <c r="A444" s="610" t="s">
        <v>111</v>
      </c>
      <c r="B444" s="611"/>
      <c r="C444" s="263">
        <f>'[1]Nota II.2.5b'!C29</f>
        <v>5457165.3099999996</v>
      </c>
      <c r="D444" s="263">
        <f>'[1]Nota II.2.5b'!D29</f>
        <v>6078481.8200000003</v>
      </c>
    </row>
    <row r="445" spans="1:8" ht="41.25" customHeight="1" x14ac:dyDescent="0.3">
      <c r="A445" s="483" t="s">
        <v>110</v>
      </c>
      <c r="B445" s="484"/>
      <c r="C445" s="263">
        <f>'[1]Nota II.2.5b'!C30</f>
        <v>417278.66</v>
      </c>
      <c r="D445" s="263">
        <f>'[1]Nota II.2.5b'!D30</f>
        <v>628170.81999999995</v>
      </c>
    </row>
    <row r="446" spans="1:8" x14ac:dyDescent="0.3">
      <c r="A446" s="483" t="s">
        <v>109</v>
      </c>
      <c r="B446" s="484"/>
      <c r="C446" s="263">
        <f>'[1]Nota II.2.5b'!C31</f>
        <v>1361307.38</v>
      </c>
      <c r="D446" s="263">
        <f>'[1]Nota II.2.5b'!D31</f>
        <v>1716613.73</v>
      </c>
    </row>
    <row r="447" spans="1:8" x14ac:dyDescent="0.3">
      <c r="A447" s="483" t="s">
        <v>108</v>
      </c>
      <c r="B447" s="484"/>
      <c r="C447" s="263">
        <f>'[1]Nota II.2.5b'!C32</f>
        <v>179200.12</v>
      </c>
      <c r="D447" s="263">
        <f>'[1]Nota II.2.5b'!D32</f>
        <v>142940.9</v>
      </c>
    </row>
    <row r="448" spans="1:8" ht="24.75" customHeight="1" x14ac:dyDescent="0.3">
      <c r="A448" s="527" t="s">
        <v>107</v>
      </c>
      <c r="B448" s="528"/>
      <c r="C448" s="263">
        <f>'[1]Nota II.2.5b'!C33</f>
        <v>6090907.54</v>
      </c>
      <c r="D448" s="263">
        <f>'[1]Nota II.2.5b'!D33</f>
        <v>5920107.9800000004</v>
      </c>
    </row>
    <row r="449" spans="1:6" ht="30" customHeight="1" x14ac:dyDescent="0.3">
      <c r="A449" s="610" t="s">
        <v>106</v>
      </c>
      <c r="B449" s="611"/>
      <c r="C449" s="263">
        <f>'[1]Nota II.2.5b'!C34</f>
        <v>16491864</v>
      </c>
      <c r="D449" s="263">
        <f>'[1]Nota II.2.5b'!D34</f>
        <v>28189611.239999998</v>
      </c>
    </row>
    <row r="450" spans="1:6" ht="14.4" thickBot="1" x14ac:dyDescent="0.35">
      <c r="A450" s="612" t="s">
        <v>105</v>
      </c>
      <c r="B450" s="613"/>
      <c r="C450" s="263">
        <f>'[1]Nota II.2.5b'!C35</f>
        <v>33344.400000000001</v>
      </c>
      <c r="D450" s="263">
        <f>'[1]Nota II.2.5b'!D35</f>
        <v>19443.32</v>
      </c>
    </row>
    <row r="451" spans="1:6" ht="14.4" thickBot="1" x14ac:dyDescent="0.35">
      <c r="A451" s="614" t="s">
        <v>12</v>
      </c>
      <c r="B451" s="615"/>
      <c r="C451" s="195">
        <f>SUM(C441:C450)</f>
        <v>906973654.31999981</v>
      </c>
      <c r="D451" s="195">
        <f>SUM(D441:D450)</f>
        <v>803631495.78000021</v>
      </c>
    </row>
    <row r="452" spans="1:6" ht="14.4" x14ac:dyDescent="0.3">
      <c r="A452" s="460" t="s">
        <v>104</v>
      </c>
      <c r="B452" s="460"/>
      <c r="C452" s="460"/>
    </row>
    <row r="453" spans="1:6" ht="15" thickBot="1" x14ac:dyDescent="0.35">
      <c r="A453" s="251"/>
      <c r="B453" s="251"/>
      <c r="C453" s="251"/>
    </row>
    <row r="454" spans="1:6" ht="28.2" thickBot="1" x14ac:dyDescent="0.35">
      <c r="A454" s="616" t="s">
        <v>103</v>
      </c>
      <c r="B454" s="617"/>
      <c r="C454" s="617"/>
      <c r="D454" s="618"/>
      <c r="E454" s="292" t="s">
        <v>58</v>
      </c>
      <c r="F454" s="153" t="s">
        <v>57</v>
      </c>
    </row>
    <row r="455" spans="1:6" ht="14.4" thickBot="1" x14ac:dyDescent="0.35">
      <c r="A455" s="554" t="s">
        <v>102</v>
      </c>
      <c r="B455" s="555"/>
      <c r="C455" s="555"/>
      <c r="D455" s="556"/>
      <c r="E455" s="293">
        <f>E456+E457+E458</f>
        <v>651355714.11000001</v>
      </c>
      <c r="F455" s="293">
        <f>F456+F457+F458</f>
        <v>523455864.01999998</v>
      </c>
    </row>
    <row r="456" spans="1:6" x14ac:dyDescent="0.3">
      <c r="A456" s="619" t="s">
        <v>101</v>
      </c>
      <c r="B456" s="620"/>
      <c r="C456" s="620"/>
      <c r="D456" s="621"/>
      <c r="E456" s="294">
        <f>'[1]Nota II.2.5.c'!C36</f>
        <v>47010596.240000002</v>
      </c>
      <c r="F456" s="294">
        <f>'[1]Nota II.2.5.c'!D36</f>
        <v>40451006.039999999</v>
      </c>
    </row>
    <row r="457" spans="1:6" x14ac:dyDescent="0.3">
      <c r="A457" s="622" t="s">
        <v>100</v>
      </c>
      <c r="B457" s="623"/>
      <c r="C457" s="623"/>
      <c r="D457" s="624"/>
      <c r="E457" s="259">
        <f>'[1]Nota II.2.5.c'!C37</f>
        <v>17992569.370000001</v>
      </c>
      <c r="F457" s="259">
        <f>'[1]Nota II.2.5.c'!D37</f>
        <v>228958.72</v>
      </c>
    </row>
    <row r="458" spans="1:6" ht="14.4" thickBot="1" x14ac:dyDescent="0.35">
      <c r="A458" s="625" t="s">
        <v>99</v>
      </c>
      <c r="B458" s="626"/>
      <c r="C458" s="626"/>
      <c r="D458" s="627"/>
      <c r="E458" s="265">
        <f>'[1]Nota II.2.5.c'!C38</f>
        <v>586352548.5</v>
      </c>
      <c r="F458" s="265">
        <f>'[1]Nota II.2.5.c'!D38</f>
        <v>482775899.25999999</v>
      </c>
    </row>
    <row r="459" spans="1:6" ht="14.4" thickBot="1" x14ac:dyDescent="0.35">
      <c r="A459" s="628" t="s">
        <v>98</v>
      </c>
      <c r="B459" s="629"/>
      <c r="C459" s="629"/>
      <c r="D459" s="630"/>
      <c r="E459" s="295">
        <f>'[1]Nota II.2.5.c'!C39</f>
        <v>891.56</v>
      </c>
      <c r="F459" s="295">
        <f>'[1]Nota II.2.5.c'!D39</f>
        <v>55322.91</v>
      </c>
    </row>
    <row r="460" spans="1:6" ht="14.4" thickBot="1" x14ac:dyDescent="0.35">
      <c r="A460" s="631" t="s">
        <v>97</v>
      </c>
      <c r="B460" s="632"/>
      <c r="C460" s="632"/>
      <c r="D460" s="633"/>
      <c r="E460" s="255">
        <f>SUM(E461:E470)</f>
        <v>758333198.75999999</v>
      </c>
      <c r="F460" s="255">
        <f>SUM(F461:F470)</f>
        <v>4497779443.9199991</v>
      </c>
    </row>
    <row r="461" spans="1:6" x14ac:dyDescent="0.3">
      <c r="A461" s="634" t="s">
        <v>96</v>
      </c>
      <c r="B461" s="635"/>
      <c r="C461" s="635"/>
      <c r="D461" s="636"/>
      <c r="E461" s="296">
        <f>'[1]Nota II.2.5.c'!C41</f>
        <v>1333898.42</v>
      </c>
      <c r="F461" s="296">
        <f>'[1]Nota II.2.5.c'!D41</f>
        <v>1088838.72</v>
      </c>
    </row>
    <row r="462" spans="1:6" x14ac:dyDescent="0.3">
      <c r="A462" s="637" t="s">
        <v>95</v>
      </c>
      <c r="B462" s="638"/>
      <c r="C462" s="638"/>
      <c r="D462" s="639"/>
      <c r="E462" s="297">
        <f>'[1]Nota II.2.5.c'!C42</f>
        <v>0</v>
      </c>
      <c r="F462" s="297">
        <f>'[1]Nota II.2.5.c'!D42</f>
        <v>0</v>
      </c>
    </row>
    <row r="463" spans="1:6" x14ac:dyDescent="0.3">
      <c r="A463" s="637" t="s">
        <v>94</v>
      </c>
      <c r="B463" s="638"/>
      <c r="C463" s="638"/>
      <c r="D463" s="639"/>
      <c r="E463" s="297">
        <f>'[1]Nota II.2.5.c'!C43</f>
        <v>87442107.980000004</v>
      </c>
      <c r="F463" s="297">
        <f>'[1]Nota II.2.5.c'!D43</f>
        <v>-22171214.640000001</v>
      </c>
    </row>
    <row r="464" spans="1:6" x14ac:dyDescent="0.3">
      <c r="A464" s="637" t="s">
        <v>93</v>
      </c>
      <c r="B464" s="638"/>
      <c r="C464" s="638"/>
      <c r="D464" s="639"/>
      <c r="E464" s="297">
        <f>'[1]Nota II.2.5.c'!C44</f>
        <v>69465.820000000007</v>
      </c>
      <c r="F464" s="297">
        <f>'[1]Nota II.2.5.c'!D44</f>
        <v>0</v>
      </c>
    </row>
    <row r="465" spans="1:6" x14ac:dyDescent="0.3">
      <c r="A465" s="637" t="s">
        <v>92</v>
      </c>
      <c r="B465" s="638"/>
      <c r="C465" s="638"/>
      <c r="D465" s="639"/>
      <c r="E465" s="297">
        <f>'[1]Nota II.2.5.c'!C45</f>
        <v>2406281.34</v>
      </c>
      <c r="F465" s="297">
        <f>'[1]Nota II.2.5.c'!D45</f>
        <v>1428120.18</v>
      </c>
    </row>
    <row r="466" spans="1:6" x14ac:dyDescent="0.3">
      <c r="A466" s="637" t="s">
        <v>91</v>
      </c>
      <c r="B466" s="638"/>
      <c r="C466" s="638"/>
      <c r="D466" s="639"/>
      <c r="E466" s="297">
        <f>'[1]Nota II.2.5.c'!C46</f>
        <v>173678508.16</v>
      </c>
      <c r="F466" s="297">
        <f>'[1]Nota II.2.5.c'!D46</f>
        <v>512409029.06</v>
      </c>
    </row>
    <row r="467" spans="1:6" x14ac:dyDescent="0.3">
      <c r="A467" s="637" t="s">
        <v>90</v>
      </c>
      <c r="B467" s="638"/>
      <c r="C467" s="638"/>
      <c r="D467" s="639"/>
      <c r="E467" s="297">
        <f>'[1]Nota II.2.5.c'!C47</f>
        <v>473239145.08999997</v>
      </c>
      <c r="F467" s="297">
        <f>'[1]Nota II.2.5.c'!D47</f>
        <v>3951552253.9899998</v>
      </c>
    </row>
    <row r="468" spans="1:6" ht="27" customHeight="1" x14ac:dyDescent="0.3">
      <c r="A468" s="622" t="s">
        <v>89</v>
      </c>
      <c r="B468" s="623"/>
      <c r="C468" s="623"/>
      <c r="D468" s="624"/>
      <c r="E468" s="297">
        <f>'[1]Nota II.2.5.c'!C48</f>
        <v>609159</v>
      </c>
      <c r="F468" s="297">
        <f>'[1]Nota II.2.5.c'!D48</f>
        <v>180049.21</v>
      </c>
    </row>
    <row r="469" spans="1:6" ht="62.25" customHeight="1" x14ac:dyDescent="0.3">
      <c r="A469" s="622" t="s">
        <v>88</v>
      </c>
      <c r="B469" s="623"/>
      <c r="C469" s="623"/>
      <c r="D469" s="624"/>
      <c r="E469" s="297">
        <f>'[1]Nota II.2.5.c'!C49</f>
        <v>0</v>
      </c>
      <c r="F469" s="297">
        <f>'[1]Nota II.2.5.c'!D49-240323.12</f>
        <v>0</v>
      </c>
    </row>
    <row r="470" spans="1:6" ht="56.25" customHeight="1" thickBot="1" x14ac:dyDescent="0.35">
      <c r="A470" s="625" t="s">
        <v>389</v>
      </c>
      <c r="B470" s="626"/>
      <c r="C470" s="626"/>
      <c r="D470" s="627"/>
      <c r="E470" s="298">
        <f>'[1]Nota II.2.5.c'!C50</f>
        <v>19554632.949999999</v>
      </c>
      <c r="F470" s="298">
        <f>'[1]Nota II.2.5.c'!D50+240323.12</f>
        <v>53292367.399999999</v>
      </c>
    </row>
    <row r="471" spans="1:6" ht="14.4" thickBot="1" x14ac:dyDescent="0.35">
      <c r="A471" s="640" t="s">
        <v>12</v>
      </c>
      <c r="B471" s="641"/>
      <c r="C471" s="641"/>
      <c r="D471" s="642"/>
      <c r="E471" s="170">
        <f>SUM(E455+E459+E460)</f>
        <v>1409689804.4299998</v>
      </c>
      <c r="F471" s="170">
        <f>SUM(F455+F459+F460)</f>
        <v>5021290630.8499994</v>
      </c>
    </row>
    <row r="473" spans="1:6" ht="14.4" x14ac:dyDescent="0.3">
      <c r="A473" s="374" t="s">
        <v>87</v>
      </c>
      <c r="B473" s="384"/>
      <c r="C473" s="384"/>
      <c r="D473" s="384"/>
    </row>
    <row r="474" spans="1:6" ht="15" thickBot="1" x14ac:dyDescent="0.35">
      <c r="A474" s="251"/>
      <c r="B474" s="251"/>
      <c r="C474" s="25"/>
      <c r="D474" s="25"/>
    </row>
    <row r="475" spans="1:6" ht="28.2" thickBot="1" x14ac:dyDescent="0.35">
      <c r="A475" s="433" t="s">
        <v>86</v>
      </c>
      <c r="B475" s="434"/>
      <c r="C475" s="434"/>
      <c r="D475" s="435"/>
      <c r="E475" s="292" t="s">
        <v>58</v>
      </c>
      <c r="F475" s="153" t="s">
        <v>57</v>
      </c>
    </row>
    <row r="476" spans="1:6" ht="30.75" customHeight="1" thickBot="1" x14ac:dyDescent="0.35">
      <c r="A476" s="643" t="s">
        <v>85</v>
      </c>
      <c r="B476" s="644"/>
      <c r="C476" s="644"/>
      <c r="D476" s="645"/>
      <c r="E476" s="293">
        <f>'[1]Nota II.2.5.d'!C33</f>
        <v>0</v>
      </c>
      <c r="F476" s="293">
        <f>'[1]Nota II.2.5.d'!D33</f>
        <v>0</v>
      </c>
    </row>
    <row r="477" spans="1:6" ht="14.4" thickBot="1" x14ac:dyDescent="0.35">
      <c r="A477" s="554" t="s">
        <v>84</v>
      </c>
      <c r="B477" s="555"/>
      <c r="C477" s="555"/>
      <c r="D477" s="556"/>
      <c r="E477" s="293">
        <f>'[1]Nota II.2.5.d'!C34</f>
        <v>916765351.44000006</v>
      </c>
      <c r="F477" s="293">
        <f>'[1]Nota II.2.5.d'!D34</f>
        <v>1065099826.25</v>
      </c>
    </row>
    <row r="478" spans="1:6" ht="14.4" customHeight="1" x14ac:dyDescent="0.3">
      <c r="A478" s="646" t="s">
        <v>83</v>
      </c>
      <c r="B478" s="647"/>
      <c r="C478" s="647"/>
      <c r="D478" s="648"/>
      <c r="E478" s="299">
        <f>'[1]Nota II.2.5.d'!C35</f>
        <v>3840922.78</v>
      </c>
      <c r="F478" s="299">
        <f>'[1]Nota II.2.5.d'!D35</f>
        <v>1801066.25</v>
      </c>
    </row>
    <row r="479" spans="1:6" x14ac:dyDescent="0.3">
      <c r="A479" s="649" t="s">
        <v>82</v>
      </c>
      <c r="B479" s="650"/>
      <c r="C479" s="650"/>
      <c r="D479" s="651"/>
      <c r="E479" s="300">
        <f>SUM(E480:E483)</f>
        <v>326851755.19999999</v>
      </c>
      <c r="F479" s="300">
        <f>SUM(F480:F483)</f>
        <v>608308869.13</v>
      </c>
    </row>
    <row r="480" spans="1:6" ht="32.25" customHeight="1" x14ac:dyDescent="0.3">
      <c r="A480" s="500" t="s">
        <v>81</v>
      </c>
      <c r="B480" s="652"/>
      <c r="C480" s="652"/>
      <c r="D480" s="501"/>
      <c r="E480" s="301">
        <f>'[1]Nota II.2.5.d'!C37</f>
        <v>33443.22</v>
      </c>
      <c r="F480" s="301">
        <f>'[1]Nota II.2.5.d'!D37</f>
        <v>17917.13</v>
      </c>
    </row>
    <row r="481" spans="1:6" x14ac:dyDescent="0.3">
      <c r="A481" s="500" t="s">
        <v>80</v>
      </c>
      <c r="B481" s="652"/>
      <c r="C481" s="652"/>
      <c r="D481" s="501"/>
      <c r="E481" s="301">
        <f>'[1]Nota II.2.5.d'!C38</f>
        <v>2994566.03</v>
      </c>
      <c r="F481" s="301">
        <f>'[1]Nota II.2.5.d'!D38</f>
        <v>2977728.02</v>
      </c>
    </row>
    <row r="482" spans="1:6" x14ac:dyDescent="0.3">
      <c r="A482" s="500" t="s">
        <v>79</v>
      </c>
      <c r="B482" s="652"/>
      <c r="C482" s="652"/>
      <c r="D482" s="501"/>
      <c r="E482" s="301">
        <f>'[1]Nota II.2.5.d'!C39</f>
        <v>323084302.58999997</v>
      </c>
      <c r="F482" s="301">
        <f>'[1]Nota II.2.5.d'!D39</f>
        <v>605313223.98000002</v>
      </c>
    </row>
    <row r="483" spans="1:6" x14ac:dyDescent="0.3">
      <c r="A483" s="500" t="s">
        <v>78</v>
      </c>
      <c r="B483" s="652"/>
      <c r="C483" s="652"/>
      <c r="D483" s="501"/>
      <c r="E483" s="301">
        <f>'[1]Nota II.2.5.d'!C40</f>
        <v>739443.36</v>
      </c>
      <c r="F483" s="301">
        <f>'[1]Nota II.2.5.d'!D40</f>
        <v>0</v>
      </c>
    </row>
    <row r="484" spans="1:6" x14ac:dyDescent="0.3">
      <c r="A484" s="502" t="s">
        <v>77</v>
      </c>
      <c r="B484" s="653"/>
      <c r="C484" s="653"/>
      <c r="D484" s="503"/>
      <c r="E484" s="302">
        <f>SUM(E485:E489)</f>
        <v>586072673.46000004</v>
      </c>
      <c r="F484" s="302">
        <f>SUM(F485:F489)</f>
        <v>454989890.87</v>
      </c>
    </row>
    <row r="485" spans="1:6" x14ac:dyDescent="0.3">
      <c r="A485" s="500" t="s">
        <v>76</v>
      </c>
      <c r="B485" s="652"/>
      <c r="C485" s="652"/>
      <c r="D485" s="501"/>
      <c r="E485" s="303">
        <f>'[1]Nota II.2.5.d'!C42</f>
        <v>6943.45</v>
      </c>
      <c r="F485" s="303">
        <f>'[1]Nota II.2.5.d'!D42</f>
        <v>4715.71</v>
      </c>
    </row>
    <row r="486" spans="1:6" x14ac:dyDescent="0.3">
      <c r="A486" s="500" t="s">
        <v>75</v>
      </c>
      <c r="B486" s="652"/>
      <c r="C486" s="652"/>
      <c r="D486" s="501"/>
      <c r="E486" s="303">
        <f>'[1]Nota II.2.5.d'!C43</f>
        <v>511500898.73000002</v>
      </c>
      <c r="F486" s="303">
        <f>'[1]Nota II.2.5.d'!D43</f>
        <v>266678234.84</v>
      </c>
    </row>
    <row r="487" spans="1:6" x14ac:dyDescent="0.3">
      <c r="A487" s="654" t="s">
        <v>74</v>
      </c>
      <c r="B487" s="655"/>
      <c r="C487" s="655"/>
      <c r="D487" s="656"/>
      <c r="E487" s="303">
        <f>'[1]Nota II.2.5.d'!C44</f>
        <v>25875131.219999999</v>
      </c>
      <c r="F487" s="303">
        <f>'[1]Nota II.2.5.d'!D44</f>
        <v>18039686.800000001</v>
      </c>
    </row>
    <row r="488" spans="1:6" x14ac:dyDescent="0.3">
      <c r="A488" s="654" t="s">
        <v>73</v>
      </c>
      <c r="B488" s="655"/>
      <c r="C488" s="655"/>
      <c r="D488" s="656"/>
      <c r="E488" s="303">
        <f>'[1]Nota II.2.5.d'!C45</f>
        <v>0</v>
      </c>
      <c r="F488" s="303">
        <f>'[1]Nota II.2.5.d'!D45</f>
        <v>0</v>
      </c>
    </row>
    <row r="489" spans="1:6" ht="51.75" customHeight="1" thickBot="1" x14ac:dyDescent="0.35">
      <c r="A489" s="657" t="s">
        <v>390</v>
      </c>
      <c r="B489" s="658"/>
      <c r="C489" s="658"/>
      <c r="D489" s="659"/>
      <c r="E489" s="303">
        <f>'[1]Nota II.2.5.d'!C46</f>
        <v>48689700.060000002</v>
      </c>
      <c r="F489" s="303">
        <f>'[1]Nota II.2.5.d'!D46</f>
        <v>170267253.52000001</v>
      </c>
    </row>
    <row r="490" spans="1:6" ht="14.4" thickBot="1" x14ac:dyDescent="0.35">
      <c r="A490" s="660" t="s">
        <v>12</v>
      </c>
      <c r="B490" s="661"/>
      <c r="C490" s="661"/>
      <c r="D490" s="662"/>
      <c r="E490" s="304">
        <f>SUM(E476+E477)</f>
        <v>916765351.44000006</v>
      </c>
      <c r="F490" s="304">
        <f>SUM(F476+F477)</f>
        <v>1065099826.25</v>
      </c>
    </row>
    <row r="491" spans="1:6" ht="14.4" x14ac:dyDescent="0.3">
      <c r="A491" s="305" t="s">
        <v>72</v>
      </c>
      <c r="B491" s="306"/>
      <c r="C491" s="306"/>
    </row>
    <row r="492" spans="1:6" ht="15" thickBot="1" x14ac:dyDescent="0.35">
      <c r="A492" s="25"/>
      <c r="B492" s="25"/>
      <c r="C492" s="25"/>
    </row>
    <row r="493" spans="1:6" ht="31.8" thickBot="1" x14ac:dyDescent="0.35">
      <c r="A493" s="663"/>
      <c r="B493" s="664"/>
      <c r="C493" s="664"/>
      <c r="D493" s="665"/>
      <c r="E493" s="238" t="s">
        <v>58</v>
      </c>
      <c r="F493" s="307" t="s">
        <v>57</v>
      </c>
    </row>
    <row r="494" spans="1:6" ht="14.4" thickBot="1" x14ac:dyDescent="0.35">
      <c r="A494" s="666" t="s">
        <v>71</v>
      </c>
      <c r="B494" s="667"/>
      <c r="C494" s="667"/>
      <c r="D494" s="668"/>
      <c r="E494" s="255">
        <f>SUM(E495:E496)</f>
        <v>5769849.6500000004</v>
      </c>
      <c r="F494" s="255">
        <f>SUM(F495:F496)</f>
        <v>1228754.68</v>
      </c>
    </row>
    <row r="495" spans="1:6" x14ac:dyDescent="0.3">
      <c r="A495" s="542" t="s">
        <v>70</v>
      </c>
      <c r="B495" s="543"/>
      <c r="C495" s="543"/>
      <c r="D495" s="544"/>
      <c r="E495" s="257">
        <f>'[1]Nota II.2.5.e'!C47</f>
        <v>5769849.6500000004</v>
      </c>
      <c r="F495" s="257">
        <f>'[1]Nota II.2.5.e'!D47</f>
        <v>1228754.68</v>
      </c>
    </row>
    <row r="496" spans="1:6" ht="14.4" thickBot="1" x14ac:dyDescent="0.35">
      <c r="A496" s="680" t="s">
        <v>69</v>
      </c>
      <c r="B496" s="681"/>
      <c r="C496" s="681"/>
      <c r="D496" s="682"/>
      <c r="E496" s="263">
        <f>'[1]Nota II.2.5.e'!C48</f>
        <v>0</v>
      </c>
      <c r="F496" s="263">
        <f>'[1]Nota II.2.5.e'!D48</f>
        <v>0</v>
      </c>
    </row>
    <row r="497" spans="1:6" ht="14.4" thickBot="1" x14ac:dyDescent="0.35">
      <c r="A497" s="683" t="s">
        <v>56</v>
      </c>
      <c r="B497" s="684"/>
      <c r="C497" s="684"/>
      <c r="D497" s="685"/>
      <c r="E497" s="255">
        <f>SUM(E498:E499)</f>
        <v>124979405.81999999</v>
      </c>
      <c r="F497" s="255">
        <f>SUM(F498:F499)</f>
        <v>156876160.19</v>
      </c>
    </row>
    <row r="498" spans="1:6" ht="22.5" customHeight="1" x14ac:dyDescent="0.3">
      <c r="A498" s="686" t="s">
        <v>68</v>
      </c>
      <c r="B498" s="687"/>
      <c r="C498" s="687"/>
      <c r="D498" s="688"/>
      <c r="E498" s="257">
        <f>'[1]Nota II.2.5.e'!C50</f>
        <v>63745032.090000004</v>
      </c>
      <c r="F498" s="257">
        <f>'[1]Nota II.2.5.e'!D50</f>
        <v>144621572.99000001</v>
      </c>
    </row>
    <row r="499" spans="1:6" ht="15.75" customHeight="1" thickBot="1" x14ac:dyDescent="0.35">
      <c r="A499" s="689" t="s">
        <v>67</v>
      </c>
      <c r="B499" s="690"/>
      <c r="C499" s="690"/>
      <c r="D499" s="691"/>
      <c r="E499" s="263">
        <f>'[1]Nota II.2.5.e'!C51</f>
        <v>61234373.729999997</v>
      </c>
      <c r="F499" s="263">
        <f>'[1]Nota II.2.5.e'!D51</f>
        <v>12254587.199999999</v>
      </c>
    </row>
    <row r="500" spans="1:6" ht="14.4" thickBot="1" x14ac:dyDescent="0.35">
      <c r="A500" s="683" t="s">
        <v>66</v>
      </c>
      <c r="B500" s="684"/>
      <c r="C500" s="684"/>
      <c r="D500" s="685"/>
      <c r="E500" s="255">
        <f>SUM(E501:E506)</f>
        <v>111030225.92999999</v>
      </c>
      <c r="F500" s="255">
        <f>SUM(F501:F506)</f>
        <v>137380263.28</v>
      </c>
    </row>
    <row r="501" spans="1:6" x14ac:dyDescent="0.3">
      <c r="A501" s="751" t="s">
        <v>65</v>
      </c>
      <c r="B501" s="752"/>
      <c r="C501" s="752"/>
      <c r="D501" s="753"/>
      <c r="E501" s="257">
        <f>'[1]Nota II.2.5.e'!C53</f>
        <v>17831.41</v>
      </c>
      <c r="F501" s="257">
        <f>'[1]Nota II.2.5.e'!D53</f>
        <v>2.15</v>
      </c>
    </row>
    <row r="502" spans="1:6" x14ac:dyDescent="0.3">
      <c r="A502" s="754" t="s">
        <v>64</v>
      </c>
      <c r="B502" s="755"/>
      <c r="C502" s="755"/>
      <c r="D502" s="756"/>
      <c r="E502" s="303">
        <f>'[1]Nota II.2.5.e'!C54</f>
        <v>65901658.210000001</v>
      </c>
      <c r="F502" s="303">
        <f>'[1]Nota II.2.5.e'!D54</f>
        <v>130294043.79000001</v>
      </c>
    </row>
    <row r="503" spans="1:6" x14ac:dyDescent="0.3">
      <c r="A503" s="757" t="s">
        <v>63</v>
      </c>
      <c r="B503" s="758"/>
      <c r="C503" s="758"/>
      <c r="D503" s="759"/>
      <c r="E503" s="303">
        <f>'[1]Nota II.2.5.e'!C55</f>
        <v>43655393.240000002</v>
      </c>
      <c r="F503" s="303">
        <f>'[1]Nota II.2.5.e'!D55</f>
        <v>0</v>
      </c>
    </row>
    <row r="504" spans="1:6" hidden="1" x14ac:dyDescent="0.3">
      <c r="A504" s="757" t="s">
        <v>62</v>
      </c>
      <c r="B504" s="758"/>
      <c r="C504" s="758"/>
      <c r="D504" s="759"/>
      <c r="E504" s="303">
        <f>'[1]Nota II.2.5.e'!C56</f>
        <v>0</v>
      </c>
      <c r="F504" s="303">
        <f>'[1]Nota II.2.5.e'!D56</f>
        <v>0</v>
      </c>
    </row>
    <row r="505" spans="1:6" x14ac:dyDescent="0.3">
      <c r="A505" s="757" t="s">
        <v>61</v>
      </c>
      <c r="B505" s="758"/>
      <c r="C505" s="758"/>
      <c r="D505" s="759"/>
      <c r="E505" s="303">
        <f>'[1]Nota II.2.5.e'!C58</f>
        <v>834634.74</v>
      </c>
      <c r="F505" s="303">
        <f>'[1]Nota II.2.5.e'!D58</f>
        <v>6104134.9900000002</v>
      </c>
    </row>
    <row r="506" spans="1:6" ht="14.4" thickBot="1" x14ac:dyDescent="0.35">
      <c r="A506" s="761" t="s">
        <v>60</v>
      </c>
      <c r="B506" s="762"/>
      <c r="C506" s="762"/>
      <c r="D506" s="763"/>
      <c r="E506" s="308">
        <f>'[1]Nota II.2.5.e'!C57</f>
        <v>620708.32999999996</v>
      </c>
      <c r="F506" s="308">
        <f>'[1]Nota II.2.5.e'!D57</f>
        <v>982082.35</v>
      </c>
    </row>
    <row r="507" spans="1:6" ht="14.4" thickBot="1" x14ac:dyDescent="0.35">
      <c r="A507" s="614" t="s">
        <v>12</v>
      </c>
      <c r="B507" s="760"/>
      <c r="C507" s="760"/>
      <c r="D507" s="615"/>
      <c r="E507" s="170">
        <f>SUM(E494+E497+E500)</f>
        <v>241779481.39999998</v>
      </c>
      <c r="F507" s="170">
        <f>SUM(F494+F497+F500)</f>
        <v>295485178.14999998</v>
      </c>
    </row>
    <row r="510" spans="1:6" ht="14.4" x14ac:dyDescent="0.3">
      <c r="A510" s="460" t="s">
        <v>59</v>
      </c>
      <c r="B510" s="460"/>
      <c r="C510" s="460"/>
    </row>
    <row r="511" spans="1:6" ht="14.4" thickBot="1" x14ac:dyDescent="0.35">
      <c r="A511" s="252"/>
      <c r="B511" s="139"/>
      <c r="C511" s="139"/>
    </row>
    <row r="512" spans="1:6" ht="28.2" thickBot="1" x14ac:dyDescent="0.35">
      <c r="A512" s="433"/>
      <c r="B512" s="434"/>
      <c r="C512" s="434"/>
      <c r="D512" s="435"/>
      <c r="E512" s="292" t="s">
        <v>58</v>
      </c>
      <c r="F512" s="153" t="s">
        <v>57</v>
      </c>
    </row>
    <row r="513" spans="1:6" ht="14.4" thickBot="1" x14ac:dyDescent="0.35">
      <c r="A513" s="554" t="s">
        <v>56</v>
      </c>
      <c r="B513" s="555"/>
      <c r="C513" s="555"/>
      <c r="D513" s="556"/>
      <c r="E513" s="255">
        <f>E514+E515</f>
        <v>190596273.59</v>
      </c>
      <c r="F513" s="255">
        <f>F514+F515</f>
        <v>155552297.88999999</v>
      </c>
    </row>
    <row r="514" spans="1:6" x14ac:dyDescent="0.3">
      <c r="A514" s="634" t="s">
        <v>55</v>
      </c>
      <c r="B514" s="635"/>
      <c r="C514" s="635"/>
      <c r="D514" s="636"/>
      <c r="E514" s="257">
        <f>'[1]Nota II.2.5.f'!C57</f>
        <v>179207353.03</v>
      </c>
      <c r="F514" s="257">
        <f>'[1]Nota II.2.5.f'!D57</f>
        <v>147238093.69</v>
      </c>
    </row>
    <row r="515" spans="1:6" ht="14.4" thickBot="1" x14ac:dyDescent="0.35">
      <c r="A515" s="694" t="s">
        <v>54</v>
      </c>
      <c r="B515" s="695"/>
      <c r="C515" s="695"/>
      <c r="D515" s="696"/>
      <c r="E515" s="263">
        <f>'[1]Nota II.2.5.f'!C58</f>
        <v>11388920.560000001</v>
      </c>
      <c r="F515" s="263">
        <f>'[1]Nota II.2.5.f'!D58</f>
        <v>8314204.2000000002</v>
      </c>
    </row>
    <row r="516" spans="1:6" ht="14.4" thickBot="1" x14ac:dyDescent="0.35">
      <c r="A516" s="554" t="s">
        <v>53</v>
      </c>
      <c r="B516" s="555"/>
      <c r="C516" s="555"/>
      <c r="D516" s="556"/>
      <c r="E516" s="255">
        <f>SUM(E517:E524)</f>
        <v>575714448.80999994</v>
      </c>
      <c r="F516" s="255">
        <f>SUM(F517:F524)</f>
        <v>1206254049.97</v>
      </c>
    </row>
    <row r="517" spans="1:6" x14ac:dyDescent="0.3">
      <c r="A517" s="634" t="s">
        <v>52</v>
      </c>
      <c r="B517" s="635"/>
      <c r="C517" s="635"/>
      <c r="D517" s="636"/>
      <c r="E517" s="263">
        <f>'[1]Nota II.2.5.f'!C60</f>
        <v>0</v>
      </c>
      <c r="F517" s="263">
        <f>'[1]Nota II.2.5.f'!D60</f>
        <v>0</v>
      </c>
    </row>
    <row r="518" spans="1:6" x14ac:dyDescent="0.3">
      <c r="A518" s="637" t="s">
        <v>51</v>
      </c>
      <c r="B518" s="638"/>
      <c r="C518" s="638"/>
      <c r="D518" s="639"/>
      <c r="E518" s="263">
        <f>'[1]Nota II.2.5.f'!C61</f>
        <v>0</v>
      </c>
      <c r="F518" s="263">
        <f>'[1]Nota II.2.5.f'!D61</f>
        <v>0</v>
      </c>
    </row>
    <row r="519" spans="1:6" x14ac:dyDescent="0.3">
      <c r="A519" s="637" t="s">
        <v>50</v>
      </c>
      <c r="B519" s="638"/>
      <c r="C519" s="638"/>
      <c r="D519" s="639"/>
      <c r="E519" s="263">
        <f>'[1]Nota II.2.5.f'!C62</f>
        <v>23922.09</v>
      </c>
      <c r="F519" s="263">
        <f>'[1]Nota II.2.5.f'!D62</f>
        <v>595.47</v>
      </c>
    </row>
    <row r="520" spans="1:6" x14ac:dyDescent="0.3">
      <c r="A520" s="622" t="s">
        <v>49</v>
      </c>
      <c r="B520" s="623"/>
      <c r="C520" s="623"/>
      <c r="D520" s="624"/>
      <c r="E520" s="263">
        <f>'[1]Nota II.2.5.f'!C63</f>
        <v>0</v>
      </c>
      <c r="F520" s="263">
        <f>'[1]Nota II.2.5.f'!D63</f>
        <v>3401766.69</v>
      </c>
    </row>
    <row r="521" spans="1:6" x14ac:dyDescent="0.3">
      <c r="A521" s="622" t="s">
        <v>48</v>
      </c>
      <c r="B521" s="623"/>
      <c r="C521" s="623"/>
      <c r="D521" s="624"/>
      <c r="E521" s="263">
        <f>'[1]Nota II.2.5.f'!C64</f>
        <v>99167336.719999999</v>
      </c>
      <c r="F521" s="263">
        <f>'[1]Nota II.2.5.f'!D64</f>
        <v>250988342.81999999</v>
      </c>
    </row>
    <row r="522" spans="1:6" x14ac:dyDescent="0.3">
      <c r="A522" s="622" t="s">
        <v>47</v>
      </c>
      <c r="B522" s="623"/>
      <c r="C522" s="623"/>
      <c r="D522" s="624"/>
      <c r="E522" s="263">
        <f>'[1]Nota II.2.5.f'!C65</f>
        <v>9828251.6400000006</v>
      </c>
      <c r="F522" s="263">
        <f>'[1]Nota II.2.5.f'!D65</f>
        <v>1328481.3</v>
      </c>
    </row>
    <row r="523" spans="1:6" x14ac:dyDescent="0.3">
      <c r="A523" s="622" t="s">
        <v>46</v>
      </c>
      <c r="B523" s="623"/>
      <c r="C523" s="623"/>
      <c r="D523" s="624"/>
      <c r="E523" s="263">
        <f>'[1]Nota II.2.5.f'!C66</f>
        <v>2053958.99</v>
      </c>
      <c r="F523" s="263">
        <f>'[1]Nota II.2.5.f'!D66</f>
        <v>3036406.92</v>
      </c>
    </row>
    <row r="524" spans="1:6" ht="14.4" thickBot="1" x14ac:dyDescent="0.35">
      <c r="A524" s="551" t="s">
        <v>45</v>
      </c>
      <c r="B524" s="552"/>
      <c r="C524" s="552"/>
      <c r="D524" s="553"/>
      <c r="E524" s="263">
        <f>'[1]Nota II.2.5.f'!C67</f>
        <v>464640979.37</v>
      </c>
      <c r="F524" s="263">
        <f>'[1]Nota II.2.5.f'!D67</f>
        <v>947498456.76999998</v>
      </c>
    </row>
    <row r="525" spans="1:6" ht="14.4" thickBot="1" x14ac:dyDescent="0.35">
      <c r="A525" s="614" t="s">
        <v>12</v>
      </c>
      <c r="B525" s="760"/>
      <c r="C525" s="760"/>
      <c r="D525" s="615"/>
      <c r="E525" s="170">
        <f>SUM(E513+E516)</f>
        <v>766310722.39999998</v>
      </c>
      <c r="F525" s="170">
        <f>SUM(F513+F516)</f>
        <v>1361806347.8600001</v>
      </c>
    </row>
    <row r="526" spans="1:6" ht="14.4" x14ac:dyDescent="0.3">
      <c r="A526" s="678" t="s">
        <v>44</v>
      </c>
      <c r="B526" s="678"/>
      <c r="C526" s="678"/>
      <c r="D526" s="678"/>
      <c r="E526" s="678"/>
      <c r="F526" s="678"/>
    </row>
    <row r="527" spans="1:6" ht="14.4" thickBot="1" x14ac:dyDescent="0.35">
      <c r="A527" s="309"/>
    </row>
    <row r="528" spans="1:6" ht="14.4" thickBot="1" x14ac:dyDescent="0.35">
      <c r="A528" s="701" t="s">
        <v>43</v>
      </c>
      <c r="B528" s="702"/>
      <c r="C528" s="705" t="s">
        <v>42</v>
      </c>
      <c r="D528" s="706"/>
      <c r="E528" s="706"/>
      <c r="F528" s="707"/>
    </row>
    <row r="529" spans="1:6" ht="14.4" thickBot="1" x14ac:dyDescent="0.35">
      <c r="A529" s="703"/>
      <c r="B529" s="704"/>
      <c r="C529" s="310" t="s">
        <v>41</v>
      </c>
      <c r="D529" s="311" t="s">
        <v>40</v>
      </c>
      <c r="E529" s="312" t="s">
        <v>39</v>
      </c>
      <c r="F529" s="311" t="s">
        <v>38</v>
      </c>
    </row>
    <row r="530" spans="1:6" ht="33.75" customHeight="1" x14ac:dyDescent="0.3">
      <c r="A530" s="708" t="s">
        <v>37</v>
      </c>
      <c r="B530" s="709"/>
      <c r="C530" s="313">
        <f>SUM(C531:C552)</f>
        <v>40415784.93</v>
      </c>
      <c r="D530" s="313">
        <f>SUM(D531:D552)</f>
        <v>19592718.02</v>
      </c>
      <c r="E530" s="313">
        <f>SUM(E531:E552)</f>
        <v>210798896.85000002</v>
      </c>
      <c r="F530" s="128">
        <f>SUM(F531:F552)</f>
        <v>1063266662.9</v>
      </c>
    </row>
    <row r="531" spans="1:6" ht="13.5" customHeight="1" x14ac:dyDescent="0.3">
      <c r="A531" s="710" t="s">
        <v>36</v>
      </c>
      <c r="B531" s="711"/>
      <c r="C531" s="314">
        <f>'[1]Nota II.2.5.g'!C12</f>
        <v>258</v>
      </c>
      <c r="D531" s="314">
        <f>'[1]Nota II.2.5.g'!D12</f>
        <v>105436</v>
      </c>
      <c r="E531" s="314">
        <f>'[1]Nota II.2.5.g'!E12</f>
        <v>52906.5</v>
      </c>
      <c r="F531" s="128">
        <f>'[1]Nota II.2.5.g'!F12</f>
        <v>1260459</v>
      </c>
    </row>
    <row r="532" spans="1:6" ht="13.5" customHeight="1" x14ac:dyDescent="0.3">
      <c r="A532" s="692" t="s">
        <v>35</v>
      </c>
      <c r="B532" s="693"/>
      <c r="C532" s="314">
        <f>'[1]Nota II.2.5.g'!C13</f>
        <v>174873.4</v>
      </c>
      <c r="D532" s="314">
        <f>'[1]Nota II.2.5.g'!D13</f>
        <v>2</v>
      </c>
      <c r="E532" s="314">
        <f>'[1]Nota II.2.5.g'!E13</f>
        <v>2208</v>
      </c>
      <c r="F532" s="128">
        <f>'[1]Nota II.2.5.g'!F13</f>
        <v>0</v>
      </c>
    </row>
    <row r="533" spans="1:6" ht="13.5" customHeight="1" x14ac:dyDescent="0.3">
      <c r="A533" s="692" t="s">
        <v>34</v>
      </c>
      <c r="B533" s="693"/>
      <c r="C533" s="314">
        <f>'[1]Nota II.2.5.g'!C14</f>
        <v>0</v>
      </c>
      <c r="D533" s="314">
        <f>'[1]Nota II.2.5.g'!D14</f>
        <v>0</v>
      </c>
      <c r="E533" s="314">
        <f>'[1]Nota II.2.5.g'!E14</f>
        <v>1519910.68</v>
      </c>
      <c r="F533" s="128">
        <f>'[1]Nota II.2.5.g'!F14</f>
        <v>0</v>
      </c>
    </row>
    <row r="534" spans="1:6" ht="13.5" customHeight="1" x14ac:dyDescent="0.3">
      <c r="A534" s="692" t="s">
        <v>33</v>
      </c>
      <c r="B534" s="693"/>
      <c r="C534" s="314">
        <f>'[1]Nota II.2.5.g'!C15</f>
        <v>0</v>
      </c>
      <c r="D534" s="314">
        <f>'[1]Nota II.2.5.g'!D15</f>
        <v>0</v>
      </c>
      <c r="E534" s="314">
        <f>'[1]Nota II.2.5.g'!E15</f>
        <v>0</v>
      </c>
      <c r="F534" s="128">
        <f>'[1]Nota II.2.5.g'!F15</f>
        <v>4458159.99</v>
      </c>
    </row>
    <row r="535" spans="1:6" ht="24.75" customHeight="1" x14ac:dyDescent="0.3">
      <c r="A535" s="692" t="s">
        <v>32</v>
      </c>
      <c r="B535" s="693"/>
      <c r="C535" s="314">
        <f>'[1]Nota II.2.5.g'!C16</f>
        <v>9812084.0800000001</v>
      </c>
      <c r="D535" s="314">
        <f>'[1]Nota II.2.5.g'!D16</f>
        <v>18078990.57</v>
      </c>
      <c r="E535" s="314">
        <f>'[1]Nota II.2.5.g'!E16</f>
        <v>6643593.9299999997</v>
      </c>
      <c r="F535" s="128">
        <f>'[1]Nota II.2.5.g'!F16</f>
        <v>1015623832.27</v>
      </c>
    </row>
    <row r="536" spans="1:6" ht="23.25" customHeight="1" x14ac:dyDescent="0.3">
      <c r="A536" s="692" t="s">
        <v>31</v>
      </c>
      <c r="B536" s="693"/>
      <c r="C536" s="314">
        <f>'[1]Nota II.2.5.g'!C17</f>
        <v>5174182.5999999996</v>
      </c>
      <c r="D536" s="314">
        <f>'[1]Nota II.2.5.g'!D17</f>
        <v>3500</v>
      </c>
      <c r="E536" s="314">
        <f>'[1]Nota II.2.5.g'!E17</f>
        <v>13551620.460000001</v>
      </c>
      <c r="F536" s="128">
        <f>'[1]Nota II.2.5.g'!F17</f>
        <v>1200</v>
      </c>
    </row>
    <row r="537" spans="1:6" ht="24.75" customHeight="1" x14ac:dyDescent="0.3">
      <c r="A537" s="692" t="s">
        <v>30</v>
      </c>
      <c r="B537" s="693"/>
      <c r="C537" s="314">
        <f>'[1]Nota II.2.5.g'!C18</f>
        <v>0</v>
      </c>
      <c r="D537" s="314">
        <f>'[1]Nota II.2.5.g'!D18</f>
        <v>0</v>
      </c>
      <c r="E537" s="314">
        <f>'[1]Nota II.2.5.g'!E18</f>
        <v>16360.29</v>
      </c>
      <c r="F537" s="128">
        <f>'[1]Nota II.2.5.g'!F18</f>
        <v>0</v>
      </c>
    </row>
    <row r="538" spans="1:6" ht="24" customHeight="1" x14ac:dyDescent="0.3">
      <c r="A538" s="692" t="s">
        <v>29</v>
      </c>
      <c r="B538" s="693"/>
      <c r="C538" s="314">
        <f>'[1]Nota II.2.5.g'!C19</f>
        <v>1160009.6299999999</v>
      </c>
      <c r="D538" s="314">
        <f>'[1]Nota II.2.5.g'!D19</f>
        <v>986444.2</v>
      </c>
      <c r="E538" s="314">
        <f>'[1]Nota II.2.5.g'!E19</f>
        <v>152807023.13999999</v>
      </c>
      <c r="F538" s="128">
        <f>'[1]Nota II.2.5.g'!F19</f>
        <v>1447462.39</v>
      </c>
    </row>
    <row r="539" spans="1:6" ht="12.75" customHeight="1" x14ac:dyDescent="0.3">
      <c r="A539" s="692" t="s">
        <v>28</v>
      </c>
      <c r="B539" s="693"/>
      <c r="C539" s="314">
        <f>'[1]Nota II.2.5.g'!C20</f>
        <v>750.75</v>
      </c>
      <c r="D539" s="314">
        <f>'[1]Nota II.2.5.g'!D20</f>
        <v>80562.039999999994</v>
      </c>
      <c r="E539" s="314">
        <f>'[1]Nota II.2.5.g'!E20</f>
        <v>5331519.22</v>
      </c>
      <c r="F539" s="128">
        <f>'[1]Nota II.2.5.g'!F20</f>
        <v>1815243.4</v>
      </c>
    </row>
    <row r="540" spans="1:6" ht="26.25" customHeight="1" x14ac:dyDescent="0.3">
      <c r="A540" s="692" t="s">
        <v>27</v>
      </c>
      <c r="B540" s="693"/>
      <c r="C540" s="314">
        <f>'[1]Nota II.2.5.g'!C21</f>
        <v>0</v>
      </c>
      <c r="D540" s="314">
        <f>'[1]Nota II.2.5.g'!D21</f>
        <v>4.67</v>
      </c>
      <c r="E540" s="314">
        <f>'[1]Nota II.2.5.g'!E21</f>
        <v>1530763.05</v>
      </c>
      <c r="F540" s="128">
        <f>'[1]Nota II.2.5.g'!F21</f>
        <v>0</v>
      </c>
    </row>
    <row r="541" spans="1:6" x14ac:dyDescent="0.3">
      <c r="A541" s="692" t="s">
        <v>26</v>
      </c>
      <c r="B541" s="693"/>
      <c r="C541" s="314">
        <f>'[1]Nota II.2.5.g'!C23</f>
        <v>0</v>
      </c>
      <c r="D541" s="314">
        <f>'[1]Nota II.2.5.g'!D23</f>
        <v>0</v>
      </c>
      <c r="E541" s="314">
        <f>'[1]Nota II.2.5.g'!E23</f>
        <v>243431.9</v>
      </c>
      <c r="F541" s="128">
        <f>'[1]Nota II.2.5.g'!F23</f>
        <v>15330</v>
      </c>
    </row>
    <row r="542" spans="1:6" x14ac:dyDescent="0.3">
      <c r="A542" s="692" t="s">
        <v>25</v>
      </c>
      <c r="B542" s="693"/>
      <c r="C542" s="314">
        <f>'[1]Nota II.2.5.g'!C22</f>
        <v>740177.99</v>
      </c>
      <c r="D542" s="314">
        <f>'[1]Nota II.2.5.g'!D22</f>
        <v>0</v>
      </c>
      <c r="E542" s="314">
        <f>'[1]Nota II.2.5.g'!E22</f>
        <v>85496</v>
      </c>
      <c r="F542" s="128">
        <f>'[1]Nota II.2.5.g'!F22</f>
        <v>0</v>
      </c>
    </row>
    <row r="543" spans="1:6" x14ac:dyDescent="0.3">
      <c r="A543" s="692" t="s">
        <v>24</v>
      </c>
      <c r="B543" s="693"/>
      <c r="C543" s="314">
        <f>'[1]Nota II.2.5.g'!C24</f>
        <v>2</v>
      </c>
      <c r="D543" s="314">
        <f>'[1]Nota II.2.5.g'!D24</f>
        <v>225415.95</v>
      </c>
      <c r="E543" s="314">
        <f>'[1]Nota II.2.5.g'!E24</f>
        <v>17688</v>
      </c>
      <c r="F543" s="128">
        <f>'[1]Nota II.2.5.g'!F24</f>
        <v>1616413.55</v>
      </c>
    </row>
    <row r="544" spans="1:6" x14ac:dyDescent="0.3">
      <c r="A544" s="692" t="s">
        <v>23</v>
      </c>
      <c r="B544" s="693"/>
      <c r="C544" s="314">
        <f>'[1]Nota II.2.5.g'!C25</f>
        <v>0</v>
      </c>
      <c r="D544" s="314">
        <f>'[1]Nota II.2.5.g'!D25</f>
        <v>0</v>
      </c>
      <c r="E544" s="314">
        <f>'[1]Nota II.2.5.g'!E25</f>
        <v>58585</v>
      </c>
      <c r="F544" s="128">
        <f>'[1]Nota II.2.5.g'!F25</f>
        <v>11499800.48</v>
      </c>
    </row>
    <row r="545" spans="1:6" ht="28.95" customHeight="1" x14ac:dyDescent="0.3">
      <c r="A545" s="692" t="s">
        <v>22</v>
      </c>
      <c r="B545" s="693"/>
      <c r="C545" s="314">
        <f>'[1]Nota II.2.5.g'!C26</f>
        <v>0</v>
      </c>
      <c r="D545" s="314">
        <f>'[1]Nota II.2.5.g'!D26</f>
        <v>0</v>
      </c>
      <c r="E545" s="314">
        <f>'[1]Nota II.2.5.g'!E26</f>
        <v>39741.08</v>
      </c>
      <c r="F545" s="128">
        <f>'[1]Nota II.2.5.g'!F26</f>
        <v>4584720.46</v>
      </c>
    </row>
    <row r="546" spans="1:6" x14ac:dyDescent="0.3">
      <c r="A546" s="692" t="s">
        <v>21</v>
      </c>
      <c r="B546" s="693"/>
      <c r="C546" s="314">
        <f>'[1]Nota II.2.5.g'!C27</f>
        <v>0</v>
      </c>
      <c r="D546" s="314">
        <f>'[1]Nota II.2.5.g'!D27</f>
        <v>0</v>
      </c>
      <c r="E546" s="314">
        <f>'[1]Nota II.2.5.g'!E27</f>
        <v>164093.6</v>
      </c>
      <c r="F546" s="128">
        <f>'[1]Nota II.2.5.g'!F27</f>
        <v>9296913.4499999993</v>
      </c>
    </row>
    <row r="547" spans="1:6" x14ac:dyDescent="0.3">
      <c r="A547" s="692" t="s">
        <v>20</v>
      </c>
      <c r="B547" s="693"/>
      <c r="C547" s="314">
        <f>'[1]Nota II.2.5.g'!C28</f>
        <v>0</v>
      </c>
      <c r="D547" s="314">
        <f>'[1]Nota II.2.5.g'!D28</f>
        <v>4042</v>
      </c>
      <c r="E547" s="314">
        <f>'[1]Nota II.2.5.g'!E28</f>
        <v>0</v>
      </c>
      <c r="F547" s="128">
        <f>'[1]Nota II.2.5.g'!F28</f>
        <v>11560372.32</v>
      </c>
    </row>
    <row r="548" spans="1:6" x14ac:dyDescent="0.3">
      <c r="A548" s="692" t="s">
        <v>19</v>
      </c>
      <c r="B548" s="693"/>
      <c r="C548" s="314">
        <f>'[1]Nota II.2.5.g'!C29</f>
        <v>0</v>
      </c>
      <c r="D548" s="314">
        <f>'[1]Nota II.2.5.g'!D29</f>
        <v>0</v>
      </c>
      <c r="E548" s="314">
        <f>'[1]Nota II.2.5.g'!E29</f>
        <v>1957.4</v>
      </c>
      <c r="F548" s="128">
        <f>'[1]Nota II.2.5.g'!F29</f>
        <v>0</v>
      </c>
    </row>
    <row r="549" spans="1:6" x14ac:dyDescent="0.3">
      <c r="A549" s="692" t="s">
        <v>18</v>
      </c>
      <c r="B549" s="693"/>
      <c r="C549" s="314">
        <f>'[1]Nota II.2.5.g'!C30</f>
        <v>12103446.48</v>
      </c>
      <c r="D549" s="314">
        <f>'[1]Nota II.2.5.g'!D30</f>
        <v>0</v>
      </c>
      <c r="E549" s="314">
        <f>'[1]Nota II.2.5.g'!E30</f>
        <v>1300099.8799999999</v>
      </c>
      <c r="F549" s="128">
        <f>'[1]Nota II.2.5.g'!F30</f>
        <v>0</v>
      </c>
    </row>
    <row r="550" spans="1:6" x14ac:dyDescent="0.3">
      <c r="A550" s="692" t="s">
        <v>17</v>
      </c>
      <c r="B550" s="693"/>
      <c r="C550" s="314">
        <f>'[1]Nota II.2.5.g'!C31</f>
        <v>11250000</v>
      </c>
      <c r="D550" s="314">
        <f>'[1]Nota II.2.5.g'!D31</f>
        <v>0</v>
      </c>
      <c r="E550" s="314">
        <f>'[1]Nota II.2.5.g'!E31</f>
        <v>1388538.39</v>
      </c>
      <c r="F550" s="128">
        <f>'[1]Nota II.2.5.g'!F31</f>
        <v>0</v>
      </c>
    </row>
    <row r="551" spans="1:6" x14ac:dyDescent="0.3">
      <c r="A551" s="692" t="s">
        <v>16</v>
      </c>
      <c r="B551" s="693"/>
      <c r="C551" s="314">
        <f>'[1]Nota II.2.5.g'!C32</f>
        <v>0</v>
      </c>
      <c r="D551" s="314">
        <f>'[1]Nota II.2.5.g'!D32</f>
        <v>108320.59</v>
      </c>
      <c r="E551" s="314">
        <f>'[1]Nota II.2.5.g'!E32</f>
        <v>25821567.329999998</v>
      </c>
      <c r="F551" s="128">
        <f>'[1]Nota II.2.5.g'!F32</f>
        <v>75526.92</v>
      </c>
    </row>
    <row r="552" spans="1:6" x14ac:dyDescent="0.3">
      <c r="A552" s="692" t="s">
        <v>15</v>
      </c>
      <c r="B552" s="693"/>
      <c r="C552" s="314">
        <f>'[1]Nota II.2.5.g'!C33</f>
        <v>0</v>
      </c>
      <c r="D552" s="314">
        <f>'[1]Nota II.2.5.g'!D33</f>
        <v>0</v>
      </c>
      <c r="E552" s="314">
        <f>'[1]Nota II.2.5.g'!E33</f>
        <v>221793</v>
      </c>
      <c r="F552" s="128">
        <f>'[1]Nota II.2.5.g'!F33</f>
        <v>11228.67</v>
      </c>
    </row>
    <row r="553" spans="1:6" x14ac:dyDescent="0.3">
      <c r="A553" s="671" t="s">
        <v>14</v>
      </c>
      <c r="B553" s="672"/>
      <c r="C553" s="314">
        <f>'[1]Nota II.2.5.g'!C34</f>
        <v>37211.360000000001</v>
      </c>
      <c r="D553" s="314">
        <f>'[1]Nota II.2.5.g'!D34</f>
        <v>229629.62</v>
      </c>
      <c r="E553" s="314">
        <f>'[1]Nota II.2.5.g'!E34</f>
        <v>3474101.82</v>
      </c>
      <c r="F553" s="128">
        <f>'[1]Nota II.2.5.g'!F34</f>
        <v>3099037.8</v>
      </c>
    </row>
    <row r="554" spans="1:6" ht="14.4" thickBot="1" x14ac:dyDescent="0.35">
      <c r="A554" s="673" t="s">
        <v>13</v>
      </c>
      <c r="B554" s="674"/>
      <c r="C554" s="314">
        <f>'[1]Nota II.2.5.g'!C35</f>
        <v>4557.1000000000004</v>
      </c>
      <c r="D554" s="314">
        <f>'[1]Nota II.2.5.g'!D35</f>
        <v>3050.32</v>
      </c>
      <c r="E554" s="314">
        <f>'[1]Nota II.2.5.g'!E35</f>
        <v>1184389.31</v>
      </c>
      <c r="F554" s="128">
        <f>'[1]Nota II.2.5.g'!F35</f>
        <v>36018.33</v>
      </c>
    </row>
    <row r="555" spans="1:6" ht="14.4" thickBot="1" x14ac:dyDescent="0.35">
      <c r="A555" s="675" t="s">
        <v>12</v>
      </c>
      <c r="B555" s="676"/>
      <c r="C555" s="315">
        <f>C530+C553+C554</f>
        <v>40457553.390000001</v>
      </c>
      <c r="D555" s="315">
        <f>D530+D553+D554</f>
        <v>19825397.960000001</v>
      </c>
      <c r="E555" s="315">
        <f>E530+E553+E554</f>
        <v>215457387.98000002</v>
      </c>
      <c r="F555" s="195">
        <f>F530+F553+F554</f>
        <v>1066401719.03</v>
      </c>
    </row>
    <row r="556" spans="1:6" ht="30" customHeight="1" x14ac:dyDescent="0.3">
      <c r="A556" s="409" t="s">
        <v>11</v>
      </c>
      <c r="B556" s="409"/>
      <c r="C556" s="409"/>
      <c r="D556" s="409"/>
      <c r="E556" s="677"/>
      <c r="F556" s="677"/>
    </row>
    <row r="558" spans="1:6" ht="14.4" x14ac:dyDescent="0.3">
      <c r="A558" s="678" t="s">
        <v>391</v>
      </c>
      <c r="B558" s="678"/>
      <c r="C558" s="678"/>
      <c r="D558" s="678"/>
    </row>
    <row r="559" spans="1:6" ht="14.4" thickBot="1" x14ac:dyDescent="0.35">
      <c r="A559" s="102"/>
    </row>
    <row r="560" spans="1:6" ht="55.8" thickBot="1" x14ac:dyDescent="0.35">
      <c r="A560" s="513" t="s">
        <v>10</v>
      </c>
      <c r="B560" s="679"/>
      <c r="C560" s="316" t="s">
        <v>9</v>
      </c>
      <c r="D560" s="316" t="s">
        <v>8</v>
      </c>
    </row>
    <row r="561" spans="1:7" ht="14.4" thickBot="1" x14ac:dyDescent="0.35">
      <c r="A561" s="515" t="s">
        <v>7</v>
      </c>
      <c r="B561" s="697"/>
      <c r="C561" s="317">
        <f>'[1]Nota II.3.1'!C17</f>
        <v>9052.91</v>
      </c>
      <c r="D561" s="318">
        <f>'[1]Nota II.3.1'!D17</f>
        <v>8904</v>
      </c>
    </row>
    <row r="564" spans="1:7" ht="14.4" x14ac:dyDescent="0.3">
      <c r="A564" s="237" t="s">
        <v>6</v>
      </c>
      <c r="B564" s="8"/>
      <c r="C564" s="8"/>
      <c r="D564" s="8"/>
      <c r="E564" s="8"/>
    </row>
    <row r="565" spans="1:7" ht="15.6" x14ac:dyDescent="0.3">
      <c r="B565" s="319"/>
      <c r="C565" s="319"/>
    </row>
    <row r="566" spans="1:7" ht="15.6" x14ac:dyDescent="0.3">
      <c r="A566" s="161" t="s">
        <v>5</v>
      </c>
      <c r="B566" s="319"/>
      <c r="C566" s="319"/>
    </row>
    <row r="567" spans="1:7" x14ac:dyDescent="0.3">
      <c r="A567" s="320"/>
    </row>
    <row r="568" spans="1:7" x14ac:dyDescent="0.3">
      <c r="A568" s="320"/>
    </row>
    <row r="569" spans="1:7" ht="14.4" x14ac:dyDescent="0.3">
      <c r="A569" s="237" t="s">
        <v>4</v>
      </c>
      <c r="B569" s="321"/>
      <c r="C569" s="321"/>
      <c r="D569" s="321"/>
      <c r="E569" s="321"/>
    </row>
    <row r="570" spans="1:7" ht="15.6" x14ac:dyDescent="0.3">
      <c r="B570" s="319"/>
      <c r="C570" s="319"/>
    </row>
    <row r="571" spans="1:7" ht="14.4" x14ac:dyDescent="0.3">
      <c r="A571" s="161" t="s">
        <v>3</v>
      </c>
    </row>
    <row r="573" spans="1:7" ht="14.4" customHeight="1" x14ac:dyDescent="0.3">
      <c r="A573" s="323" t="s">
        <v>392</v>
      </c>
      <c r="B573" s="322"/>
      <c r="C573" s="669">
        <v>44329</v>
      </c>
      <c r="D573" s="669"/>
      <c r="E573" s="322"/>
      <c r="F573" s="324" t="s">
        <v>393</v>
      </c>
      <c r="G573" s="322"/>
    </row>
    <row r="574" spans="1:7" ht="14.4" customHeight="1" x14ac:dyDescent="0.3">
      <c r="A574" s="322" t="s">
        <v>2</v>
      </c>
      <c r="B574" s="25"/>
      <c r="C574" s="670" t="s">
        <v>1</v>
      </c>
      <c r="D574" s="384"/>
      <c r="E574" s="322"/>
      <c r="F574" s="325" t="s">
        <v>0</v>
      </c>
      <c r="G574" s="322"/>
    </row>
  </sheetData>
  <mergeCells count="450">
    <mergeCell ref="A162:B162"/>
    <mergeCell ref="A163:B163"/>
    <mergeCell ref="A164:B164"/>
    <mergeCell ref="A165:B165"/>
    <mergeCell ref="A166:B166"/>
    <mergeCell ref="A167:B167"/>
    <mergeCell ref="E235:I235"/>
    <mergeCell ref="A526:F526"/>
    <mergeCell ref="A540:B540"/>
    <mergeCell ref="A524:D524"/>
    <mergeCell ref="A521:D521"/>
    <mergeCell ref="A522:D522"/>
    <mergeCell ref="A523:D523"/>
    <mergeCell ref="A501:D501"/>
    <mergeCell ref="A502:D502"/>
    <mergeCell ref="A503:D503"/>
    <mergeCell ref="A504:D504"/>
    <mergeCell ref="A505:D505"/>
    <mergeCell ref="A525:D525"/>
    <mergeCell ref="A506:D506"/>
    <mergeCell ref="A507:D507"/>
    <mergeCell ref="A510:C510"/>
    <mergeCell ref="A512:D512"/>
    <mergeCell ref="A537:B537"/>
    <mergeCell ref="A175:B175"/>
    <mergeCell ref="A235:B235"/>
    <mergeCell ref="A176:B176"/>
    <mergeCell ref="A204:C204"/>
    <mergeCell ref="A205:C205"/>
    <mergeCell ref="A206:C206"/>
    <mergeCell ref="A238:B238"/>
    <mergeCell ref="A239:B239"/>
    <mergeCell ref="A240:B240"/>
    <mergeCell ref="A210:B210"/>
    <mergeCell ref="A211:B211"/>
    <mergeCell ref="A237:B237"/>
    <mergeCell ref="A230:E230"/>
    <mergeCell ref="A225:F225"/>
    <mergeCell ref="A195:C195"/>
    <mergeCell ref="A196:C196"/>
    <mergeCell ref="A197:C197"/>
    <mergeCell ref="A198:C198"/>
    <mergeCell ref="A199:C199"/>
    <mergeCell ref="A200:C200"/>
    <mergeCell ref="A201:C201"/>
    <mergeCell ref="A202:C202"/>
    <mergeCell ref="A203:C203"/>
    <mergeCell ref="A236:B236"/>
    <mergeCell ref="E244:I244"/>
    <mergeCell ref="E236:I236"/>
    <mergeCell ref="E237:I237"/>
    <mergeCell ref="E238:I238"/>
    <mergeCell ref="E239:I239"/>
    <mergeCell ref="A177:B177"/>
    <mergeCell ref="A178:B178"/>
    <mergeCell ref="A179:B179"/>
    <mergeCell ref="A241:B241"/>
    <mergeCell ref="A242:B242"/>
    <mergeCell ref="A243:B243"/>
    <mergeCell ref="E240:I240"/>
    <mergeCell ref="E241:I241"/>
    <mergeCell ref="E242:I242"/>
    <mergeCell ref="E243:I243"/>
    <mergeCell ref="A244:B244"/>
    <mergeCell ref="A214:B214"/>
    <mergeCell ref="A215:B215"/>
    <mergeCell ref="A216:B216"/>
    <mergeCell ref="A217:B217"/>
    <mergeCell ref="A233:I233"/>
    <mergeCell ref="A218:B218"/>
    <mergeCell ref="A561:B561"/>
    <mergeCell ref="A552:B552"/>
    <mergeCell ref="A543:B543"/>
    <mergeCell ref="A544:B544"/>
    <mergeCell ref="A545:B545"/>
    <mergeCell ref="A513:D513"/>
    <mergeCell ref="A514:D514"/>
    <mergeCell ref="E245:I245"/>
    <mergeCell ref="A538:B538"/>
    <mergeCell ref="A539:B539"/>
    <mergeCell ref="A528:B529"/>
    <mergeCell ref="C528:F528"/>
    <mergeCell ref="A530:B530"/>
    <mergeCell ref="A531:B531"/>
    <mergeCell ref="A532:B532"/>
    <mergeCell ref="A533:B533"/>
    <mergeCell ref="A534:B534"/>
    <mergeCell ref="A535:B535"/>
    <mergeCell ref="A536:B536"/>
    <mergeCell ref="A550:B550"/>
    <mergeCell ref="A551:B551"/>
    <mergeCell ref="A519:D519"/>
    <mergeCell ref="A520:D520"/>
    <mergeCell ref="C573:D573"/>
    <mergeCell ref="C574:D574"/>
    <mergeCell ref="A553:B553"/>
    <mergeCell ref="A554:B554"/>
    <mergeCell ref="A555:B555"/>
    <mergeCell ref="A556:F556"/>
    <mergeCell ref="A558:D558"/>
    <mergeCell ref="A560:B560"/>
    <mergeCell ref="A495:D495"/>
    <mergeCell ref="A496:D496"/>
    <mergeCell ref="A497:D497"/>
    <mergeCell ref="A498:D498"/>
    <mergeCell ref="A499:D499"/>
    <mergeCell ref="A546:B546"/>
    <mergeCell ref="A547:B547"/>
    <mergeCell ref="A548:B548"/>
    <mergeCell ref="A549:B549"/>
    <mergeCell ref="A500:D500"/>
    <mergeCell ref="A541:B541"/>
    <mergeCell ref="A542:B542"/>
    <mergeCell ref="A515:D515"/>
    <mergeCell ref="A516:D516"/>
    <mergeCell ref="A517:D517"/>
    <mergeCell ref="A518:D518"/>
    <mergeCell ref="A484:D484"/>
    <mergeCell ref="A485:D485"/>
    <mergeCell ref="A486:D486"/>
    <mergeCell ref="A487:D487"/>
    <mergeCell ref="A488:D488"/>
    <mergeCell ref="A489:D489"/>
    <mergeCell ref="A490:D490"/>
    <mergeCell ref="A493:D493"/>
    <mergeCell ref="A494:D494"/>
    <mergeCell ref="A475:D475"/>
    <mergeCell ref="A476:D476"/>
    <mergeCell ref="A477:D477"/>
    <mergeCell ref="A478:D478"/>
    <mergeCell ref="A479:D479"/>
    <mergeCell ref="A480:D480"/>
    <mergeCell ref="A481:D481"/>
    <mergeCell ref="A482:D482"/>
    <mergeCell ref="A483:D483"/>
    <mergeCell ref="A464:D464"/>
    <mergeCell ref="A465:D465"/>
    <mergeCell ref="A466:D466"/>
    <mergeCell ref="A467:D467"/>
    <mergeCell ref="A468:D468"/>
    <mergeCell ref="A469:D469"/>
    <mergeCell ref="A470:D470"/>
    <mergeCell ref="A471:D471"/>
    <mergeCell ref="A473:D473"/>
    <mergeCell ref="A455:D455"/>
    <mergeCell ref="A456:D456"/>
    <mergeCell ref="A457:D457"/>
    <mergeCell ref="A458:D458"/>
    <mergeCell ref="A459:D459"/>
    <mergeCell ref="A460:D460"/>
    <mergeCell ref="A461:D461"/>
    <mergeCell ref="A462:D462"/>
    <mergeCell ref="A463:D463"/>
    <mergeCell ref="A445:B445"/>
    <mergeCell ref="A446:B446"/>
    <mergeCell ref="A447:B447"/>
    <mergeCell ref="A448:B448"/>
    <mergeCell ref="A449:B449"/>
    <mergeCell ref="A450:B450"/>
    <mergeCell ref="A451:B451"/>
    <mergeCell ref="A452:C452"/>
    <mergeCell ref="A454:D454"/>
    <mergeCell ref="A437:D437"/>
    <mergeCell ref="A439:B439"/>
    <mergeCell ref="C439:C440"/>
    <mergeCell ref="D439:D440"/>
    <mergeCell ref="A440:B440"/>
    <mergeCell ref="A441:B441"/>
    <mergeCell ref="A442:B442"/>
    <mergeCell ref="A443:B443"/>
    <mergeCell ref="A444:B444"/>
    <mergeCell ref="A425:D425"/>
    <mergeCell ref="A428:D428"/>
    <mergeCell ref="A429:D429"/>
    <mergeCell ref="A430:D430"/>
    <mergeCell ref="A431:D431"/>
    <mergeCell ref="A432:D432"/>
    <mergeCell ref="A426:C426"/>
    <mergeCell ref="A433:D433"/>
    <mergeCell ref="A434:D434"/>
    <mergeCell ref="A416:D416"/>
    <mergeCell ref="A417:D417"/>
    <mergeCell ref="A418:D418"/>
    <mergeCell ref="A419:D419"/>
    <mergeCell ref="A420:D420"/>
    <mergeCell ref="A421:D421"/>
    <mergeCell ref="A422:D422"/>
    <mergeCell ref="A423:D423"/>
    <mergeCell ref="A424:D424"/>
    <mergeCell ref="A407:D407"/>
    <mergeCell ref="A408:D408"/>
    <mergeCell ref="A409:D409"/>
    <mergeCell ref="A410:D410"/>
    <mergeCell ref="A411:D411"/>
    <mergeCell ref="A412:D412"/>
    <mergeCell ref="A413:D413"/>
    <mergeCell ref="A414:D414"/>
    <mergeCell ref="A415:D415"/>
    <mergeCell ref="A398:D398"/>
    <mergeCell ref="A399:D399"/>
    <mergeCell ref="A400:D400"/>
    <mergeCell ref="A401:D401"/>
    <mergeCell ref="A402:D402"/>
    <mergeCell ref="A403:D403"/>
    <mergeCell ref="A404:D404"/>
    <mergeCell ref="A405:D405"/>
    <mergeCell ref="A406:D406"/>
    <mergeCell ref="A389:D389"/>
    <mergeCell ref="A390:D390"/>
    <mergeCell ref="A391:D391"/>
    <mergeCell ref="A392:D392"/>
    <mergeCell ref="A393:D393"/>
    <mergeCell ref="A394:D394"/>
    <mergeCell ref="A395:D395"/>
    <mergeCell ref="A396:D396"/>
    <mergeCell ref="A397:D397"/>
    <mergeCell ref="A347:B347"/>
    <mergeCell ref="A348:B348"/>
    <mergeCell ref="A349:B349"/>
    <mergeCell ref="A350:B350"/>
    <mergeCell ref="A351:B351"/>
    <mergeCell ref="A352:B352"/>
    <mergeCell ref="A386:C386"/>
    <mergeCell ref="A388:D388"/>
    <mergeCell ref="A381:I381"/>
    <mergeCell ref="A360:D360"/>
    <mergeCell ref="A361:C361"/>
    <mergeCell ref="A375:C375"/>
    <mergeCell ref="A376:C376"/>
    <mergeCell ref="A377:C377"/>
    <mergeCell ref="A378:C378"/>
    <mergeCell ref="A366:C366"/>
    <mergeCell ref="A367:C367"/>
    <mergeCell ref="A368:C368"/>
    <mergeCell ref="A369:C369"/>
    <mergeCell ref="A370:C370"/>
    <mergeCell ref="A371:C371"/>
    <mergeCell ref="A372:C372"/>
    <mergeCell ref="A373:C373"/>
    <mergeCell ref="A374:C374"/>
    <mergeCell ref="A337:C337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10:B310"/>
    <mergeCell ref="A311:B311"/>
    <mergeCell ref="A314:E314"/>
    <mergeCell ref="A316:B316"/>
    <mergeCell ref="A317:B317"/>
    <mergeCell ref="A319:I319"/>
    <mergeCell ref="A321:I321"/>
    <mergeCell ref="A323:A324"/>
    <mergeCell ref="E323:E324"/>
    <mergeCell ref="A298:B298"/>
    <mergeCell ref="A299:B299"/>
    <mergeCell ref="A300:B300"/>
    <mergeCell ref="A301:B301"/>
    <mergeCell ref="A302:B302"/>
    <mergeCell ref="A303:B303"/>
    <mergeCell ref="A304:B304"/>
    <mergeCell ref="A307:D307"/>
    <mergeCell ref="A309:B309"/>
    <mergeCell ref="A288:E288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64:B264"/>
    <mergeCell ref="G264:H264"/>
    <mergeCell ref="A265:B265"/>
    <mergeCell ref="G265:H265"/>
    <mergeCell ref="A266:B266"/>
    <mergeCell ref="G266:H266"/>
    <mergeCell ref="A267:B267"/>
    <mergeCell ref="A268:B268"/>
    <mergeCell ref="A269:B269"/>
    <mergeCell ref="A245:B245"/>
    <mergeCell ref="A248:D248"/>
    <mergeCell ref="A250:B250"/>
    <mergeCell ref="A251:B251"/>
    <mergeCell ref="A252:B252"/>
    <mergeCell ref="A261:B261"/>
    <mergeCell ref="A262:C262"/>
    <mergeCell ref="A260:B260"/>
    <mergeCell ref="A253:B253"/>
    <mergeCell ref="A254:B254"/>
    <mergeCell ref="A255:B255"/>
    <mergeCell ref="A256:B256"/>
    <mergeCell ref="A257:B257"/>
    <mergeCell ref="A258:B258"/>
    <mergeCell ref="A259:B259"/>
    <mergeCell ref="A219:B219"/>
    <mergeCell ref="A220:B220"/>
    <mergeCell ref="A221:B221"/>
    <mergeCell ref="A222:B222"/>
    <mergeCell ref="B185:D185"/>
    <mergeCell ref="B186:D186"/>
    <mergeCell ref="B187:D187"/>
    <mergeCell ref="B188:D188"/>
    <mergeCell ref="B189:D189"/>
    <mergeCell ref="A190:D190"/>
    <mergeCell ref="A193:G193"/>
    <mergeCell ref="A212:B212"/>
    <mergeCell ref="A213:B213"/>
    <mergeCell ref="A207:C207"/>
    <mergeCell ref="A209:B209"/>
    <mergeCell ref="A180:B180"/>
    <mergeCell ref="A143:B143"/>
    <mergeCell ref="A144:B144"/>
    <mergeCell ref="A145:B145"/>
    <mergeCell ref="A146:B146"/>
    <mergeCell ref="A147:B147"/>
    <mergeCell ref="A148:B148"/>
    <mergeCell ref="A181:I181"/>
    <mergeCell ref="A183:D184"/>
    <mergeCell ref="E183:E184"/>
    <mergeCell ref="F183:H183"/>
    <mergeCell ref="I183:I184"/>
    <mergeCell ref="A158:B158"/>
    <mergeCell ref="A159:B159"/>
    <mergeCell ref="A168:B168"/>
    <mergeCell ref="A169:B169"/>
    <mergeCell ref="A170:B170"/>
    <mergeCell ref="A171:B171"/>
    <mergeCell ref="A172:B172"/>
    <mergeCell ref="A173:B173"/>
    <mergeCell ref="A155:B155"/>
    <mergeCell ref="A156:B156"/>
    <mergeCell ref="A157:B157"/>
    <mergeCell ref="A174:B174"/>
    <mergeCell ref="A152:I152"/>
    <mergeCell ref="A151:I151"/>
    <mergeCell ref="A160:B160"/>
    <mergeCell ref="A161:B161"/>
    <mergeCell ref="A133:B133"/>
    <mergeCell ref="A134:B134"/>
    <mergeCell ref="A135:B135"/>
    <mergeCell ref="A136:B136"/>
    <mergeCell ref="A137:B137"/>
    <mergeCell ref="A138:B138"/>
    <mergeCell ref="A149:B149"/>
    <mergeCell ref="A150:B150"/>
    <mergeCell ref="A154:B154"/>
    <mergeCell ref="A141:B141"/>
    <mergeCell ref="A142:B142"/>
    <mergeCell ref="A153:B153"/>
    <mergeCell ref="A128:B128"/>
    <mergeCell ref="A129:B129"/>
    <mergeCell ref="A117:B117"/>
    <mergeCell ref="A118:B118"/>
    <mergeCell ref="A119:B119"/>
    <mergeCell ref="A121:I121"/>
    <mergeCell ref="A123:B123"/>
    <mergeCell ref="A139:B139"/>
    <mergeCell ref="A140:B140"/>
    <mergeCell ref="A126:B126"/>
    <mergeCell ref="A130:B130"/>
    <mergeCell ref="A131:B131"/>
    <mergeCell ref="A132:B132"/>
    <mergeCell ref="A124:B124"/>
    <mergeCell ref="A125:B125"/>
    <mergeCell ref="A106:C106"/>
    <mergeCell ref="A110:D110"/>
    <mergeCell ref="A67:B67"/>
    <mergeCell ref="A68:E68"/>
    <mergeCell ref="A92:C92"/>
    <mergeCell ref="A95:G95"/>
    <mergeCell ref="A96:C96"/>
    <mergeCell ref="A86:E86"/>
    <mergeCell ref="A127:B127"/>
    <mergeCell ref="A97:A98"/>
    <mergeCell ref="B97:F97"/>
    <mergeCell ref="A111:C111"/>
    <mergeCell ref="A112:B112"/>
    <mergeCell ref="A113:B113"/>
    <mergeCell ref="A114:B114"/>
    <mergeCell ref="A115:B115"/>
    <mergeCell ref="A116:B116"/>
    <mergeCell ref="A91:G91"/>
    <mergeCell ref="A61:B61"/>
    <mergeCell ref="A62:B62"/>
    <mergeCell ref="A63:B63"/>
    <mergeCell ref="A64:B64"/>
    <mergeCell ref="A65:C65"/>
    <mergeCell ref="A66:B66"/>
    <mergeCell ref="G97:I97"/>
    <mergeCell ref="A105:C105"/>
    <mergeCell ref="A52:B52"/>
    <mergeCell ref="A53:B53"/>
    <mergeCell ref="A54:B54"/>
    <mergeCell ref="A55:B55"/>
    <mergeCell ref="A56:B56"/>
    <mergeCell ref="A57:B57"/>
    <mergeCell ref="A58:B58"/>
    <mergeCell ref="A59:B59"/>
    <mergeCell ref="A60:C60"/>
    <mergeCell ref="A43:B43"/>
    <mergeCell ref="A44:B44"/>
    <mergeCell ref="A45:B45"/>
    <mergeCell ref="A46:B46"/>
    <mergeCell ref="A47:B47"/>
    <mergeCell ref="A48:B48"/>
    <mergeCell ref="A49:B49"/>
    <mergeCell ref="A50:B50"/>
    <mergeCell ref="A51:C51"/>
    <mergeCell ref="A34:I34"/>
    <mergeCell ref="A42:C42"/>
    <mergeCell ref="A39:C41"/>
    <mergeCell ref="G7:G8"/>
    <mergeCell ref="H7:H8"/>
    <mergeCell ref="I7:I8"/>
    <mergeCell ref="A9:I9"/>
    <mergeCell ref="A19:I19"/>
    <mergeCell ref="A29:I29"/>
    <mergeCell ref="E2:F2"/>
    <mergeCell ref="A7:A8"/>
    <mergeCell ref="B7:B8"/>
    <mergeCell ref="C7:C8"/>
    <mergeCell ref="D7:D8"/>
    <mergeCell ref="E7:E8"/>
    <mergeCell ref="F7:F8"/>
    <mergeCell ref="A5:I5"/>
    <mergeCell ref="B6:G6"/>
  </mergeCells>
  <pageMargins left="0.11811023622047245" right="0.11811023622047245" top="0.55118110236220474" bottom="0.55118110236220474" header="0.31496062992125984" footer="0.31496062992125984"/>
  <pageSetup paperSize="9" scale="85" firstPageNumber="13" orientation="landscape" useFirstPageNumber="1" r:id="rId1"/>
  <headerFooter>
    <oddFooter>&amp;CStrona &amp;P</oddFooter>
  </headerFooter>
  <rowBreaks count="20" manualBreakCount="20">
    <brk id="36" max="16383" man="1"/>
    <brk id="67" max="16383" man="1"/>
    <brk id="94" max="16383" man="1"/>
    <brk id="119" max="16383" man="1"/>
    <brk id="150" max="16383" man="1"/>
    <brk id="180" max="16383" man="1"/>
    <brk id="206" max="16383" man="1"/>
    <brk id="232" max="16383" man="1"/>
    <brk id="261" max="16383" man="1"/>
    <brk id="287" max="16383" man="1"/>
    <brk id="318" max="16383" man="1"/>
    <brk id="336" max="16383" man="1"/>
    <brk id="363" max="16383" man="1"/>
    <brk id="383" max="16383" man="1"/>
    <brk id="425" max="16383" man="1"/>
    <brk id="451" max="16383" man="1"/>
    <brk id="471" max="16383" man="1"/>
    <brk id="490" max="16383" man="1"/>
    <brk id="525" max="16383" man="1"/>
    <brk id="5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defaultRowHeight="14.4" x14ac:dyDescent="0.3"/>
  <sheetData>
    <row r="1" spans="1:1" x14ac:dyDescent="0.3">
      <c r="A1" t="s">
        <v>394</v>
      </c>
    </row>
    <row r="2" spans="1:1" x14ac:dyDescent="0.3">
      <c r="A2" t="s">
        <v>395</v>
      </c>
    </row>
    <row r="3" spans="1:1" x14ac:dyDescent="0.3">
      <c r="A3" t="s">
        <v>396</v>
      </c>
    </row>
    <row r="4" spans="1:1" x14ac:dyDescent="0.3">
      <c r="A4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II.Dodatk_info</vt:lpstr>
      <vt:lpstr>Arkusz1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UMSTW 2020</dc:title>
  <dc:creator>Czapska Agata</dc:creator>
  <cp:lastModifiedBy>Czapska Agata</cp:lastModifiedBy>
  <cp:lastPrinted>2021-05-28T11:21:18Z</cp:lastPrinted>
  <dcterms:created xsi:type="dcterms:W3CDTF">2021-05-27T10:47:52Z</dcterms:created>
  <dcterms:modified xsi:type="dcterms:W3CDTF">2021-05-28T12:26:31Z</dcterms:modified>
</cp:coreProperties>
</file>